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DEA6E477-141A-4E42-8470-3EEE756B9581}" xr6:coauthVersionLast="46" xr6:coauthVersionMax="46" xr10:uidLastSave="{00000000-0000-0000-0000-000000000000}"/>
  <bookViews>
    <workbookView xWindow="-120" yWindow="-120" windowWidth="29040" windowHeight="15840" firstSheet="4" activeTab="10" xr2:uid="{00000000-000D-0000-FFFF-FFFF00000000}"/>
  </bookViews>
  <sheets>
    <sheet name="사용 가이드" sheetId="1" r:id="rId1"/>
    <sheet name="가격 대시보드" sheetId="2" r:id="rId2"/>
    <sheet name="기준가 설정" sheetId="3" r:id="rId3"/>
    <sheet name="예약창 가격표" sheetId="4" r:id="rId4"/>
    <sheet name="성수기 이벤트 캘린더" sheetId="5" r:id="rId5"/>
    <sheet name="장박 할인" sheetId="6" r:id="rId6"/>
    <sheet name="가격 조정 의사결정" sheetId="7" r:id="rId7"/>
    <sheet name="가격 인상 조건" sheetId="8" r:id="rId8"/>
    <sheet name="가격 인하 전 점검" sheetId="9" r:id="rId9"/>
    <sheet name="4주 가격 실험 로그" sheetId="10" r:id="rId10"/>
    <sheet name="경쟁 숙소 가격 비교" sheetId="11" r:id="rId11"/>
    <sheet name="최종 요약" sheetId="12" r:id="rId12"/>
  </sheets>
  <calcPr calcId="191029"/>
</workbook>
</file>

<file path=xl/calcChain.xml><?xml version="1.0" encoding="utf-8"?>
<calcChain xmlns="http://schemas.openxmlformats.org/spreadsheetml/2006/main">
  <c r="E5" i="4" l="1"/>
  <c r="F18" i="11"/>
  <c r="E18" i="11"/>
  <c r="D18" i="11"/>
  <c r="B12" i="12" s="1"/>
  <c r="C18" i="11"/>
  <c r="B11" i="12" s="1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B17" i="9"/>
  <c r="B10" i="12" s="1"/>
  <c r="B16" i="8"/>
  <c r="B9" i="12" s="1"/>
  <c r="H19" i="5"/>
  <c r="H18" i="5"/>
  <c r="H16" i="5"/>
  <c r="H15" i="5"/>
  <c r="H14" i="5"/>
  <c r="H12" i="5"/>
  <c r="H11" i="5"/>
  <c r="H10" i="5"/>
  <c r="H8" i="5"/>
  <c r="H7" i="5"/>
  <c r="H6" i="5"/>
  <c r="E9" i="4"/>
  <c r="E8" i="4"/>
  <c r="E7" i="4"/>
  <c r="B24" i="3"/>
  <c r="B22" i="3"/>
  <c r="B23" i="3" s="1"/>
  <c r="B19" i="3"/>
  <c r="B18" i="3"/>
  <c r="B20" i="3" s="1"/>
  <c r="B17" i="3"/>
  <c r="C5" i="6" s="1"/>
  <c r="D5" i="6" s="1"/>
  <c r="E5" i="6" s="1"/>
  <c r="G9" i="2"/>
  <c r="G8" i="2"/>
  <c r="G7" i="2"/>
  <c r="G6" i="2"/>
  <c r="G5" i="2"/>
  <c r="B5" i="2"/>
  <c r="B8" i="2" l="1"/>
  <c r="B21" i="3"/>
  <c r="B25" i="3" s="1"/>
  <c r="F5" i="4"/>
  <c r="F9" i="4"/>
  <c r="I8" i="5"/>
  <c r="I12" i="5"/>
  <c r="I16" i="5"/>
  <c r="C6" i="6"/>
  <c r="D6" i="6" s="1"/>
  <c r="E6" i="6" s="1"/>
  <c r="B5" i="12"/>
  <c r="E6" i="4"/>
  <c r="H5" i="5"/>
  <c r="H9" i="5"/>
  <c r="H13" i="5"/>
  <c r="H17" i="5"/>
  <c r="B6" i="2"/>
  <c r="F6" i="4"/>
  <c r="I5" i="5"/>
  <c r="I9" i="5"/>
  <c r="I13" i="5"/>
  <c r="I17" i="5"/>
  <c r="B6" i="12"/>
  <c r="B7" i="2"/>
  <c r="F7" i="4"/>
  <c r="I6" i="5"/>
  <c r="I10" i="5"/>
  <c r="I14" i="5"/>
  <c r="I18" i="5"/>
  <c r="B17" i="8"/>
  <c r="F8" i="4"/>
  <c r="I7" i="5"/>
  <c r="I11" i="5"/>
  <c r="I15" i="5"/>
  <c r="I19" i="5"/>
  <c r="B18" i="9"/>
  <c r="B27" i="3" l="1"/>
  <c r="B8" i="12" s="1"/>
  <c r="B26" i="3"/>
  <c r="B10" i="2" s="1"/>
  <c r="B7" i="12"/>
  <c r="B9" i="2"/>
  <c r="B11" i="2" s="1"/>
</calcChain>
</file>

<file path=xl/sharedStrings.xml><?xml version="1.0" encoding="utf-8"?>
<sst xmlns="http://schemas.openxmlformats.org/spreadsheetml/2006/main" count="416" uniqueCount="370">
  <si>
    <t>9강 가격 전략 캘린더 운영표</t>
  </si>
  <si>
    <t>가격을 한 번 정하는 것이 아니라, 날짜·예약창·후기·공실 패턴에 따라 운영하기 위한 첨부자료입니다.</t>
  </si>
  <si>
    <t>색상</t>
  </si>
  <si>
    <t>의미</t>
  </si>
  <si>
    <t>사용법</t>
  </si>
  <si>
    <t>노란색</t>
  </si>
  <si>
    <t>직접 입력/수정</t>
  </si>
  <si>
    <t>내 숙소의 숫자, 체크 여부, 메모를 입력합니다.</t>
  </si>
  <si>
    <t>회색</t>
  </si>
  <si>
    <t>자동 계산/참고</t>
  </si>
  <si>
    <t>수식으로 계산되거나 참고용으로 고정된 영역입니다.</t>
  </si>
  <si>
    <t>연파랑</t>
  </si>
  <si>
    <t>표 헤더</t>
  </si>
  <si>
    <t>항목 이름과 기준입니다.</t>
  </si>
  <si>
    <t>사용 순서</t>
  </si>
  <si>
    <t>해야 할 일</t>
  </si>
  <si>
    <t>결과물</t>
  </si>
  <si>
    <t>1. 기준가 설정</t>
  </si>
  <si>
    <t>월세, 운영비, 주변 평균가, 예약박수를 입력합니다.</t>
  </si>
  <si>
    <t>기준 평일가/주말가와 목표 순수익 달성 여부</t>
  </si>
  <si>
    <t>2. 예약창 가격표</t>
  </si>
  <si>
    <t>60일 전·30일 전·7일 전 등 예약창별 조정률을 입력합니다.</t>
  </si>
  <si>
    <t>날짜별 가격 운영 기준</t>
  </si>
  <si>
    <t>3. 성수기/이벤트</t>
  </si>
  <si>
    <t>성수기·비수기·행사 기간의 조정률과 최소숙박일을 정합니다.</t>
  </si>
  <si>
    <t>특정 날짜 가격표</t>
  </si>
  <si>
    <t>4. 장박 할인</t>
  </si>
  <si>
    <t>7박/14박/28박 할인율을 테스트합니다.</t>
  </si>
  <si>
    <t>장박 할인 후 매출과 손익 감각</t>
  </si>
  <si>
    <t>5. 의사결정/점검</t>
  </si>
  <si>
    <t>예약이 없을 때 가격부터 내릴지, 다른 병목을 볼지 판단합니다.</t>
  </si>
  <si>
    <t>가격 인상/인하 전 점검 기준</t>
  </si>
  <si>
    <t>6. 실험 로그</t>
  </si>
  <si>
    <t>4주 동안 하나씩만 가격 실험을 기록합니다.</t>
  </si>
  <si>
    <t>무엇이 효과였는지 확인</t>
  </si>
  <si>
    <t>주의사항</t>
  </si>
  <si>
    <t>가격 전략은 수익을 보장하지 않습니다. 수수료, 정책, 시장 상황, 지역 이벤트, 계절성에 따라 달라질 수 있으므로 실제 운영 전 최신 기준을 확인하세요.</t>
  </si>
  <si>
    <t>가격을 낮추기 전에 먼저 사진, 제목, 최소숙박일, 총 숙박비, 후기, 상세페이지 불안 요소를 함께 점검하세요.</t>
  </si>
  <si>
    <t>가격 전략 대시보드</t>
  </si>
  <si>
    <t>노란색 입력 시트들을 채우면 기준가, 예상 순수익, 가격 운영 판정이 자동 요약됩니다.</t>
  </si>
  <si>
    <t>핵심 지표</t>
  </si>
  <si>
    <t>값</t>
  </si>
  <si>
    <t>판정/메모</t>
  </si>
  <si>
    <t>다음 액션</t>
  </si>
  <si>
    <t>이번 주 가격 운영 체크</t>
  </si>
  <si>
    <t>목표 월 순수익</t>
  </si>
  <si>
    <t>기준가 설정에서 입력</t>
  </si>
  <si>
    <t>목표 자체가 과도한지 3강 수익성 기준과 함께 확인</t>
  </si>
  <si>
    <t>인상 조건 충족 수</t>
  </si>
  <si>
    <t>권장 평일 기준가</t>
  </si>
  <si>
    <t>주변 평균가 × 품질 보정</t>
  </si>
  <si>
    <t>8강 상세페이지 개선 후 인상 여지 확인</t>
  </si>
  <si>
    <t>인하 전 점검 미완료 수</t>
  </si>
  <si>
    <t>권장 주말 기준가</t>
  </si>
  <si>
    <t>주말 예약 속도에 따라 테스트</t>
  </si>
  <si>
    <t>경쟁 숙소 평균 평일가</t>
  </si>
  <si>
    <t>예상 월매출</t>
  </si>
  <si>
    <t>평일/주말 예약박수 기준</t>
  </si>
  <si>
    <t>예약박수가 현실적인지 비교숙소와 검토</t>
  </si>
  <si>
    <t>경쟁 숙소 평균 주말가</t>
  </si>
  <si>
    <t>예상 월 순수익</t>
  </si>
  <si>
    <t>수수료·고정비·운영비 차감 후</t>
  </si>
  <si>
    <t>목표 대비 부족하면 가격보다 비용/예약박수부터 점검</t>
  </si>
  <si>
    <t>이번 주 실험 1개</t>
  </si>
  <si>
    <t>목표 대비 차이</t>
  </si>
  <si>
    <t>양수면 목표 초과</t>
  </si>
  <si>
    <t>음수면 가격·비용·예약률 재검토</t>
  </si>
  <si>
    <t>최종 가격 판정</t>
  </si>
  <si>
    <t>자동 판정</t>
  </si>
  <si>
    <t>초록=검토 가능, 노랑=조정 필요, 빨강=재검토</t>
  </si>
  <si>
    <t>해석 기준</t>
  </si>
  <si>
    <t>초록: 기준가로 검토 가능하지만, 예약률·후기·상세페이지 기대치가 따라와야 합니다.</t>
  </si>
  <si>
    <t>노랑: 가격 인상/인하보다 비용, 사진, 제목, 최소숙박일, 편의시설 누락을 함께 조정해야 합니다.</t>
  </si>
  <si>
    <t>빨강: 가격으로 살리려 하지 말고 매물 구조, 월세, 운영비, 수요를 다시 봐야 합니다.</t>
  </si>
  <si>
    <t>기준가 설정</t>
  </si>
  <si>
    <t>평일가·주말가를 감으로 정하지 않고, 비용과 주변 평균가를 기준으로 잡습니다. 노란색 셀만 입력하세요.</t>
  </si>
  <si>
    <t>입력 항목</t>
  </si>
  <si>
    <t>설명</t>
  </si>
  <si>
    <t>주의</t>
  </si>
  <si>
    <t>내가 이 숙소에서 최소로 남기고 싶은 순수익</t>
  </si>
  <si>
    <t>초보자는 과도하게 높게 잡지 않기</t>
  </si>
  <si>
    <t>월세+관리비</t>
  </si>
  <si>
    <t>매달 고정으로 나가는 비용</t>
  </si>
  <si>
    <t>관리비 포함</t>
  </si>
  <si>
    <t>월 운영비</t>
  </si>
  <si>
    <t>공과금, 소모품, 비품, 인터넷 등</t>
  </si>
  <si>
    <t>청소비 순비용은 별도</t>
  </si>
  <si>
    <t>플랫폼 수수료율</t>
  </si>
  <si>
    <t>계정/정책/시점별로 다를 수 있어 보수적으로 입력</t>
  </si>
  <si>
    <t>15~17% 범위 권장</t>
  </si>
  <si>
    <t>예상 평일 예약박수</t>
  </si>
  <si>
    <t>월 기준 평일 예약 예상</t>
  </si>
  <si>
    <t>오픈 초기는 보수적으로</t>
  </si>
  <si>
    <t>예상 주말 예약박수</t>
  </si>
  <si>
    <t>월 기준 주말 예약 예상</t>
  </si>
  <si>
    <t>금·토 중심</t>
  </si>
  <si>
    <t>청소비 순비용/월</t>
  </si>
  <si>
    <t>게스트 청구액과 실제 비용 차이. 비용이 더 크면 양수 입력</t>
  </si>
  <si>
    <t>청소비를 수익으로 과대평가하지 않기</t>
  </si>
  <si>
    <t>주변 평균 평일가</t>
  </si>
  <si>
    <t>비슷한 숙소 표본의 평일 평균</t>
  </si>
  <si>
    <t>총액 기준으로도 비교</t>
  </si>
  <si>
    <t>주변 평균 주말가</t>
  </si>
  <si>
    <t>비슷한 숙소 표본의 주말 평균</t>
  </si>
  <si>
    <t>주말만 높게 잡지 않기</t>
  </si>
  <si>
    <t>내 숙소 품질 보정률</t>
  </si>
  <si>
    <t>주변 대비 낮으면 -10%, 강하면 +10% 등</t>
  </si>
  <si>
    <t>후기 쌓이기 전 과신 금지</t>
  </si>
  <si>
    <t>자동 계산</t>
  </si>
  <si>
    <t>해석</t>
  </si>
  <si>
    <t>주변 평균 평일가에 품질 보정률을 반영한 가격</t>
  </si>
  <si>
    <t>주변 평균 주말가에 품질 보정률을 반영한 가격</t>
  </si>
  <si>
    <t>총 예상 예약박수</t>
  </si>
  <si>
    <t>평일+주말 예약박수</t>
  </si>
  <si>
    <t>평일/주말가 × 예약박수</t>
  </si>
  <si>
    <t>플랫폼 수수료</t>
  </si>
  <si>
    <t>예상 월매출 × 수수료율</t>
  </si>
  <si>
    <t>총 고정/운영비</t>
  </si>
  <si>
    <t>월세+관리비+운영비+청소비 순비용</t>
  </si>
  <si>
    <t>손익분기 월매출</t>
  </si>
  <si>
    <t>고정/운영비를 수수료까지 고려해 커버하는 매출</t>
  </si>
  <si>
    <t>목표순익 달성 월매출</t>
  </si>
  <si>
    <t>목표 순수익까지 고려한 필요 매출</t>
  </si>
  <si>
    <t>월매출-수수료-고정/운영비</t>
  </si>
  <si>
    <t>예상 순수익-목표 순수익</t>
  </si>
  <si>
    <t>가격 판정</t>
  </si>
  <si>
    <t>초록/노랑/빨강 자동 판정</t>
  </si>
  <si>
    <t>예약창별 가격표</t>
  </si>
  <si>
    <t>가격은 날짜가 가까워질수록 목적이 달라집니다. 먼 날짜는 정상가 보호, 가까운 날짜는 공실 방어를 봅니다.</t>
  </si>
  <si>
    <t>예약창</t>
  </si>
  <si>
    <t>운영 목적</t>
  </si>
  <si>
    <t>평일 조정률</t>
  </si>
  <si>
    <t>주말 조정률</t>
  </si>
  <si>
    <t>적용 평일가</t>
  </si>
  <si>
    <t>적용 주말가</t>
  </si>
  <si>
    <t>운영 기준</t>
  </si>
  <si>
    <t>60일 이상</t>
  </si>
  <si>
    <t>정상가 보호</t>
  </si>
  <si>
    <t>상위 수요·성수기 예약은 싸게 팔지 않기</t>
  </si>
  <si>
    <t>예약 없다고 바로 할인하지 않기</t>
  </si>
  <si>
    <t>30~60일 전</t>
  </si>
  <si>
    <t>예약률 확인</t>
  </si>
  <si>
    <t>공실이 많으면 평일 중심으로 소폭 조정</t>
  </si>
  <si>
    <t>주말부터 깎지 않기</t>
  </si>
  <si>
    <t>14~30일 전</t>
  </si>
  <si>
    <t>평일 공실 방어</t>
  </si>
  <si>
    <t>비어 있는 평일을 메우는 가격 테스트</t>
  </si>
  <si>
    <t>가격보다 사진/제목 병목도 함께 확인</t>
  </si>
  <si>
    <t>7일 이내</t>
  </si>
  <si>
    <t>마감 임박 조정</t>
  </si>
  <si>
    <t>빈 날짜만 제한적으로 조정</t>
  </si>
  <si>
    <t>무리한 할인은 게스트 리스크 증가</t>
  </si>
  <si>
    <t>당일/전날</t>
  </si>
  <si>
    <t>리스크 관리</t>
  </si>
  <si>
    <t>공실 방어하되 무리한 요청/파티성 예약 조심</t>
  </si>
  <si>
    <t>가격을 낮추면 기대치도 같이 관리</t>
  </si>
  <si>
    <t>성수기·비수기·이벤트 가격 캘린더</t>
  </si>
  <si>
    <t>특정 기간은 기본가가 아니라 별도 조정률과 최소숙박일로 운영합니다. 날짜는 예시이므로 내 지역 행사에 맞게 바꾸세요.</t>
  </si>
  <si>
    <t>기간명</t>
  </si>
  <si>
    <t>시작일</t>
  </si>
  <si>
    <t>종료일</t>
  </si>
  <si>
    <t>유형</t>
  </si>
  <si>
    <t>최소숙박일</t>
  </si>
  <si>
    <t>메모</t>
  </si>
  <si>
    <t>봄 벚꽃/관광 수요</t>
  </si>
  <si>
    <t>2026-03-25</t>
  </si>
  <si>
    <t>2026-04-10</t>
  </si>
  <si>
    <t>성수기</t>
  </si>
  <si>
    <t>지역별 벚꽃/축제 일정 반영</t>
  </si>
  <si>
    <t>여름 성수기</t>
  </si>
  <si>
    <t>2026-07-15</t>
  </si>
  <si>
    <t>2026-08-20</t>
  </si>
  <si>
    <t>냉방, 청결, 체크인 안내 강화</t>
  </si>
  <si>
    <t>추석 연휴</t>
  </si>
  <si>
    <t>2026-09-24</t>
  </si>
  <si>
    <t>2026-09-30</t>
  </si>
  <si>
    <t>이벤트</t>
  </si>
  <si>
    <t>연휴 이동 동선/교통 안내 보강</t>
  </si>
  <si>
    <t>연말/연초</t>
  </si>
  <si>
    <t>2026-12-20</t>
  </si>
  <si>
    <t>2027-01-03</t>
  </si>
  <si>
    <t>파티성 예약 방지 문구 필요</t>
  </si>
  <si>
    <t>비수기 테스트</t>
  </si>
  <si>
    <t>2026-11-01</t>
  </si>
  <si>
    <t>2026-11-30</t>
  </si>
  <si>
    <t>비수기</t>
  </si>
  <si>
    <t>평일 공실 방어와 장박 할인 검토</t>
  </si>
  <si>
    <t>장박 할인 계산표</t>
  </si>
  <si>
    <t>장박 할인은 예약률을 올릴 수 있지만, 너무 많이 깎으면 월 순수익을 갉아먹습니다. 할인 후 매출을 확인하세요.</t>
  </si>
  <si>
    <t>숙박 기간</t>
  </si>
  <si>
    <t>권장 할인율</t>
  </si>
  <si>
    <t>할인 후 1박가</t>
  </si>
  <si>
    <t>예상 총매출</t>
  </si>
  <si>
    <t>수수료 차감 후</t>
  </si>
  <si>
    <t>운영 해석</t>
  </si>
  <si>
    <t>수정 메모</t>
  </si>
  <si>
    <t>7박</t>
  </si>
  <si>
    <t>일주일 체류 수요. 평일 공실 방어에 유리</t>
  </si>
  <si>
    <t>28박</t>
  </si>
  <si>
    <t>월 단위 체류. 수익성·관리 리스크 함께 검토</t>
  </si>
  <si>
    <t>장박 할인 점검</t>
  </si>
  <si>
    <t>할인을 키우기 전에 최소숙박일, 청소/세탁 방식, 소모품 제공 범위, 파손/민원 리스크를 함께 정리하세요.</t>
  </si>
  <si>
    <t>가격 조정 의사결정표</t>
  </si>
  <si>
    <t>예약이 없다고 바로 가격을 내리지 말고, 어느 병목인지 먼저 확인하세요. 노란색 칸에 해당 여부와 메모를 적습니다.</t>
  </si>
  <si>
    <t>현재 증상</t>
  </si>
  <si>
    <t>해당 여부(Y/N)</t>
  </si>
  <si>
    <t>의심 원인</t>
  </si>
  <si>
    <t>먼저 점검할 것</t>
  </si>
  <si>
    <t>우선 액션</t>
  </si>
  <si>
    <t>절대 먼저 하지 말 것</t>
  </si>
  <si>
    <t>조회수 자체가 낮다</t>
  </si>
  <si>
    <t>노출/필터/가능 날짜 문제</t>
  </si>
  <si>
    <t>예약 가능 날짜, 최소숙박일, 편의시설 누락, 가격 범위</t>
  </si>
  <si>
    <t>필터에 걸리는 편의시설과 캘린더 점검</t>
  </si>
  <si>
    <t>무작정 가격 인하</t>
  </si>
  <si>
    <t>조회수는 있는데 클릭이 낮다</t>
  </si>
  <si>
    <t>첫 화면 문제</t>
  </si>
  <si>
    <t>첫 사진, 제목, 총 숙박비, 대표 장점</t>
  </si>
  <si>
    <t>썸네일/제목 먼저 수정</t>
  </si>
  <si>
    <t>청소비만 낮추기</t>
  </si>
  <si>
    <t>클릭은 있는데 예약이 없다</t>
  </si>
  <si>
    <t>상세페이지 확신 부족</t>
  </si>
  <si>
    <t>사진 순서, 첫 문단, 위치/동선, 후기, 규정</t>
  </si>
  <si>
    <t>불안 제거 문구와 사진 순서 개선</t>
  </si>
  <si>
    <t>후기 문제를 가격으로 덮기</t>
  </si>
  <si>
    <t>문의는 있는데 예약이 없다</t>
  </si>
  <si>
    <t>가격 저항/신뢰 부족</t>
  </si>
  <si>
    <t>답변 속도, 답변 톤, 규정, 가격 설명</t>
  </si>
  <si>
    <t>답변 템플릿과 가격 근거 정리</t>
  </si>
  <si>
    <t>방어적 답변</t>
  </si>
  <si>
    <t>예약은 잘 차는데 너무 빨리 찬다</t>
  </si>
  <si>
    <t>가격이 낮을 가능성</t>
  </si>
  <si>
    <t>예약 리드타임, 주말 소진 속도, 후기 만족도</t>
  </si>
  <si>
    <t>주말/성수기부터 소폭 인상</t>
  </si>
  <si>
    <t>전체 날짜 일괄 인상</t>
  </si>
  <si>
    <t>예약은 있는데 후기가 낮다</t>
  </si>
  <si>
    <t>기대치 불일치</t>
  </si>
  <si>
    <t>청결, 사진과 실물 차이, 체크인, 소음</t>
  </si>
  <si>
    <t>가격 인상 중지 후 품질 개선</t>
  </si>
  <si>
    <t>가격 인상</t>
  </si>
  <si>
    <t>가격 인상 조건 체크</t>
  </si>
  <si>
    <t>가격 인상은 욕심이 아니라 근거로 해야 합니다. Y가 6개 이상이면 소폭 테스트, 5개 이하는 보류가 안전합니다.</t>
  </si>
  <si>
    <t>조건</t>
  </si>
  <si>
    <t>체크(Y/N)</t>
  </si>
  <si>
    <t>근거/메모</t>
  </si>
  <si>
    <t>왜 중요한가</t>
  </si>
  <si>
    <t>최근 30일 예약률이 높다</t>
  </si>
  <si>
    <t>예약 수요가 가격을 받아줄 가능성</t>
  </si>
  <si>
    <t>2개월 뒤 날짜도 일정 수준 예약된다</t>
  </si>
  <si>
    <t>먼 날짜 수요가 확인되면 정상가 보호 가능</t>
  </si>
  <si>
    <t>후기 평점이 안정적이다</t>
  </si>
  <si>
    <t>가격을 올리면 기대치도 올라감</t>
  </si>
  <si>
    <t>청결/체크인 불만이 없다</t>
  </si>
  <si>
    <t>가격 인상 전 기본 품질 확인</t>
  </si>
  <si>
    <t>주변 경쟁 숙소보다 선택 이유가 있다</t>
  </si>
  <si>
    <t>같은 가격대에서 설득력 필요</t>
  </si>
  <si>
    <t>주말이 너무 빨리 찬다</t>
  </si>
  <si>
    <t>주말가 인상 여지</t>
  </si>
  <si>
    <t>문의가 가격보다 일정/인원 중심이다</t>
  </si>
  <si>
    <t>가격 저항이 크지 않다는 신호</t>
  </si>
  <si>
    <t>가격을 올려도 설명 가능한 개선점이 있다</t>
  </si>
  <si>
    <t>사진, 침구, 편의시설, 안내 강화 등</t>
  </si>
  <si>
    <t>판정</t>
  </si>
  <si>
    <t>가격 인하 전 점검표</t>
  </si>
  <si>
    <t>예약이 없을 때 가격부터 내리면 원인을 놓칠 수 있습니다. 먼저 상세페이지·필터·총액·숙박 제한을 확인하세요.</t>
  </si>
  <si>
    <t>점검 항목</t>
  </si>
  <si>
    <t>상태(완료/미점검)</t>
  </si>
  <si>
    <t>가격 인하보다 먼저 볼 것</t>
  </si>
  <si>
    <t>첫 사진이 선택 이유를 보여준다</t>
  </si>
  <si>
    <t>미점검</t>
  </si>
  <si>
    <t>썸네일/대표컷</t>
  </si>
  <si>
    <t>제목이 대상+상황+장점을 말한다</t>
  </si>
  <si>
    <t>제목 문구</t>
  </si>
  <si>
    <t>첫 문단이 불안을 제거한다</t>
  </si>
  <si>
    <t>위치, 체크인, 실물, 소통</t>
  </si>
  <si>
    <t>총 숙박비가 주변 대비 납득된다</t>
  </si>
  <si>
    <t>청소비/수수료 포함 총액</t>
  </si>
  <si>
    <t>최소숙박일이 공실을 만들지 않는다</t>
  </si>
  <si>
    <t>주말 쪼개짐/평일 공실</t>
  </si>
  <si>
    <t>편의시설 필터 누락이 없다</t>
  </si>
  <si>
    <t>와이파이, 세탁기, 냉난방, 셀프체크인</t>
  </si>
  <si>
    <t>위치·동선 설명이 충분하다</t>
  </si>
  <si>
    <t>역/공항/관광지 이동 설명</t>
  </si>
  <si>
    <t>후기에서 반복 불만이 없다</t>
  </si>
  <si>
    <t>청결, 소음, 침구, 체크인</t>
  </si>
  <si>
    <t>주변 숙소가 실제로 더 싸다</t>
  </si>
  <si>
    <t>동급 숙소 총액 비교</t>
  </si>
  <si>
    <t>자동 요약</t>
  </si>
  <si>
    <t>미점검 개수</t>
  </si>
  <si>
    <t>4주 가격 실험 로그</t>
  </si>
  <si>
    <t>한 번에 여러 개를 바꾸면 무엇이 효과였는지 알 수 없습니다. 매주 하나의 가격 변수만 테스트하세요.</t>
  </si>
  <si>
    <t>주차</t>
  </si>
  <si>
    <t>변경 항목</t>
  </si>
  <si>
    <t>변경 전</t>
  </si>
  <si>
    <t>변경 후</t>
  </si>
  <si>
    <t>조회수 전</t>
  </si>
  <si>
    <t>조회수 후</t>
  </si>
  <si>
    <t>예약수 전</t>
  </si>
  <si>
    <t>예약수 후</t>
  </si>
  <si>
    <t>결과</t>
  </si>
  <si>
    <t>조회수 변화</t>
  </si>
  <si>
    <t>예약수 변화</t>
  </si>
  <si>
    <t>예시 1주차</t>
  </si>
  <si>
    <t>평일가</t>
  </si>
  <si>
    <t>90,000</t>
  </si>
  <si>
    <t>81,000</t>
  </si>
  <si>
    <t>평일 문의 증가</t>
  </si>
  <si>
    <t>평일가 -10% 유지 여부 1주 추가 확인</t>
  </si>
  <si>
    <t>예시 2주차</t>
  </si>
  <si>
    <t>주말가</t>
  </si>
  <si>
    <t>130,000</t>
  </si>
  <si>
    <t>143,000</t>
  </si>
  <si>
    <t>예약수 유지</t>
  </si>
  <si>
    <t>주말가 +10% 유지</t>
  </si>
  <si>
    <t>예시 3주차</t>
  </si>
  <si>
    <t>1박</t>
  </si>
  <si>
    <t>2박</t>
  </si>
  <si>
    <t>예약수 소폭 감소</t>
  </si>
  <si>
    <t>주말 쪼개짐 감소 여부 함께 확인</t>
  </si>
  <si>
    <t>1주차</t>
  </si>
  <si>
    <t>2주차</t>
  </si>
  <si>
    <t>3주차</t>
  </si>
  <si>
    <t>4주차</t>
  </si>
  <si>
    <t>경쟁 숙소 가격 비교</t>
  </si>
  <si>
    <t>경쟁 숙소는 “얼마 받는지”만 보지 말고, 그 가격을 받을 이유가 있는지까지 봅니다.</t>
  </si>
  <si>
    <t>숙소명</t>
  </si>
  <si>
    <t>비교 기준</t>
  </si>
  <si>
    <t>청소비</t>
  </si>
  <si>
    <t>총액 예시</t>
  </si>
  <si>
    <t>평점</t>
  </si>
  <si>
    <t>후기수</t>
  </si>
  <si>
    <t>가격을 받을 이유</t>
  </si>
  <si>
    <t>내 숙소가 이길 수 있는 점</t>
  </si>
  <si>
    <t>내 대응 액션</t>
  </si>
  <si>
    <t>비교숙소 1</t>
  </si>
  <si>
    <t>비교숙소 2</t>
  </si>
  <si>
    <t>비교숙소 3</t>
  </si>
  <si>
    <t>비교숙소 4</t>
  </si>
  <si>
    <t>비교숙소 5</t>
  </si>
  <si>
    <t>비교숙소 6</t>
  </si>
  <si>
    <t>비교숙소 7</t>
  </si>
  <si>
    <t>비교숙소 8</t>
  </si>
  <si>
    <t>비교숙소 9</t>
  </si>
  <si>
    <t>비교숙소 10</t>
  </si>
  <si>
    <t>평균 평일가</t>
  </si>
  <si>
    <t>평균 주말가</t>
  </si>
  <si>
    <t>평균 청소비</t>
  </si>
  <si>
    <t>평균 총액</t>
  </si>
  <si>
    <t>9강 가격 전략 최종 요약</t>
  </si>
  <si>
    <t>각 시트에서 정리한 내용을 한 장으로 모아 실제 운영 액션으로 바꾸는 시트입니다.</t>
  </si>
  <si>
    <t>항목</t>
  </si>
  <si>
    <t>자동 요약/입력</t>
  </si>
  <si>
    <t>기준 평일가</t>
  </si>
  <si>
    <t>기준가 설정에서 자동 반영</t>
  </si>
  <si>
    <t>기준 주말가</t>
  </si>
  <si>
    <t>가격 인상 조건 충족 수</t>
  </si>
  <si>
    <t>Y가 6개 이상이면 소폭 테스트 가능</t>
  </si>
  <si>
    <t>인하 전 미점검 개수</t>
  </si>
  <si>
    <t>0개가 되기 전 가격 인하 보류</t>
  </si>
  <si>
    <t>경쟁 평균 평일가</t>
  </si>
  <si>
    <t>경쟁 숙소 비교에서 자동 반영</t>
  </si>
  <si>
    <t>경쟁 평균 주말가</t>
  </si>
  <si>
    <t>이번 주 가격 실험 1개</t>
  </si>
  <si>
    <t>노란색 셀에 이번 주 테스트할 항목 1개만 작성</t>
  </si>
  <si>
    <t>예: 평일가 -10% 1주 테스트 / 주말가 유지 / 최소숙박일 조정</t>
  </si>
  <si>
    <t>주의할 리스크</t>
  </si>
  <si>
    <t>예: 파티성 예약, 기대치 과대, 후기 하락, 청소비 저항</t>
  </si>
  <si>
    <t>9강 핵심 문장</t>
  </si>
  <si>
    <t>가격은 한 번 정하는 숫자가 아니라, 날짜·예약창·공실·후기·상세페이지 기대치를 함께 보며 운영하는 레버입니다.</t>
  </si>
  <si>
    <t>아이돌 콘서트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</si>
</sst>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₩#,##0"/>
    <numFmt numFmtId="177" formatCode="0.0%"/>
    <numFmt numFmtId="178" formatCode="0.0"/>
  </numFmts>
  <fonts count="6">
    <font>
      <sz val="11"/>
      <name val="Carlito"/>
    </font>
    <font>
      <b/>
      <sz val="16"/>
      <color rgb="FF1F4E79"/>
      <name val="Carlito"/>
    </font>
    <font>
      <sz val="11"/>
      <color rgb="FF4B5563"/>
      <name val="Carlito"/>
    </font>
    <font>
      <b/>
      <sz val="11"/>
      <color rgb="FF1F2937"/>
      <name val="Carlito"/>
    </font>
    <font>
      <sz val="11"/>
      <name val="Carlito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0" xfId="1" applyFont="1" applyFill="1"/>
    <xf numFmtId="0" fontId="2" fillId="0" borderId="0" xfId="1" applyFont="1"/>
    <xf numFmtId="0" fontId="3" fillId="3" borderId="0" xfId="1" applyFont="1" applyFill="1"/>
    <xf numFmtId="0" fontId="0" fillId="4" borderId="0" xfId="1" applyFont="1" applyFill="1"/>
    <xf numFmtId="0" fontId="0" fillId="5" borderId="0" xfId="1" applyFont="1" applyFill="1"/>
    <xf numFmtId="176" fontId="0" fillId="5" borderId="0" xfId="1" applyNumberFormat="1" applyFont="1" applyFill="1"/>
    <xf numFmtId="176" fontId="0" fillId="4" borderId="0" xfId="1" applyNumberFormat="1" applyFont="1" applyFill="1"/>
    <xf numFmtId="177" fontId="0" fillId="4" borderId="0" xfId="1" applyNumberFormat="1" applyFont="1" applyFill="1"/>
    <xf numFmtId="1" fontId="0" fillId="4" borderId="0" xfId="1" applyNumberFormat="1" applyFont="1" applyFill="1"/>
    <xf numFmtId="1" fontId="0" fillId="5" borderId="0" xfId="1" applyNumberFormat="1" applyFont="1" applyFill="1"/>
    <xf numFmtId="9" fontId="0" fillId="4" borderId="0" xfId="1" applyNumberFormat="1" applyFont="1" applyFill="1"/>
    <xf numFmtId="1" fontId="0" fillId="0" borderId="0" xfId="1" applyNumberFormat="1" applyFont="1"/>
    <xf numFmtId="178" fontId="0" fillId="4" borderId="0" xfId="1" applyNumberFormat="1" applyFont="1" applyFill="1"/>
    <xf numFmtId="14" fontId="0" fillId="4" borderId="0" xfId="1" applyNumberFormat="1" applyFont="1" applyFill="1" applyAlignment="1">
      <alignment horizontal="left"/>
    </xf>
  </cellXfs>
  <cellStyles count="2">
    <cellStyle name="Normal" xfId="1" xr:uid="{00000000-0005-0000-0000-000000000000}"/>
    <cellStyle name="표준" xfId="0" builtinId="0"/>
  </cellStyles>
  <dxfs count="3"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/>
  </sheetViews>
  <sheetFormatPr defaultRowHeight="14.25"/>
  <cols>
    <col min="1" max="1" width="18" customWidth="1"/>
    <col min="2" max="2" width="34" customWidth="1"/>
    <col min="3" max="3" width="55" customWidth="1"/>
    <col min="4" max="6" width="12" customWidth="1"/>
  </cols>
  <sheetData>
    <row r="1" spans="1:6" ht="19.5" customHeight="1">
      <c r="A1" s="1" t="s">
        <v>0</v>
      </c>
      <c r="B1" s="1"/>
      <c r="C1" s="1"/>
      <c r="D1" s="1"/>
      <c r="E1" s="1"/>
      <c r="F1" s="1"/>
    </row>
    <row r="2" spans="1:6" ht="15" customHeight="1">
      <c r="A2" s="2" t="s">
        <v>1</v>
      </c>
      <c r="B2" s="2"/>
      <c r="C2" s="2"/>
      <c r="D2" s="2"/>
      <c r="E2" s="2"/>
      <c r="F2" s="2"/>
    </row>
    <row r="4" spans="1:6" ht="15" customHeight="1">
      <c r="A4" s="3" t="s">
        <v>2</v>
      </c>
      <c r="B4" s="3" t="s">
        <v>3</v>
      </c>
      <c r="C4" s="3" t="s">
        <v>4</v>
      </c>
    </row>
    <row r="5" spans="1:6" ht="15" customHeight="1">
      <c r="A5" s="4" t="s">
        <v>5</v>
      </c>
      <c r="B5" t="s">
        <v>6</v>
      </c>
      <c r="C5" t="s">
        <v>7</v>
      </c>
    </row>
    <row r="6" spans="1:6" ht="15" customHeight="1">
      <c r="A6" s="5" t="s">
        <v>8</v>
      </c>
      <c r="B6" t="s">
        <v>9</v>
      </c>
      <c r="C6" t="s">
        <v>10</v>
      </c>
    </row>
    <row r="7" spans="1:6" ht="15" customHeight="1">
      <c r="A7" s="3" t="s">
        <v>11</v>
      </c>
      <c r="B7" t="s">
        <v>12</v>
      </c>
      <c r="C7" t="s">
        <v>13</v>
      </c>
    </row>
    <row r="9" spans="1:6" ht="15" customHeight="1">
      <c r="A9" s="3" t="s">
        <v>14</v>
      </c>
      <c r="B9" s="3" t="s">
        <v>15</v>
      </c>
      <c r="C9" s="3" t="s">
        <v>16</v>
      </c>
    </row>
    <row r="10" spans="1:6" ht="15" customHeight="1">
      <c r="A10" t="s">
        <v>17</v>
      </c>
      <c r="B10" t="s">
        <v>18</v>
      </c>
      <c r="C10" t="s">
        <v>19</v>
      </c>
    </row>
    <row r="11" spans="1:6" ht="15" customHeight="1">
      <c r="A11" t="s">
        <v>20</v>
      </c>
      <c r="B11" t="s">
        <v>21</v>
      </c>
      <c r="C11" t="s">
        <v>22</v>
      </c>
    </row>
    <row r="12" spans="1:6" ht="15" customHeight="1">
      <c r="A12" t="s">
        <v>23</v>
      </c>
      <c r="B12" t="s">
        <v>24</v>
      </c>
      <c r="C12" t="s">
        <v>25</v>
      </c>
    </row>
    <row r="13" spans="1:6" ht="15" customHeight="1">
      <c r="A13" t="s">
        <v>26</v>
      </c>
      <c r="B13" t="s">
        <v>27</v>
      </c>
      <c r="C13" t="s">
        <v>28</v>
      </c>
    </row>
    <row r="14" spans="1:6" ht="15" customHeight="1">
      <c r="A14" t="s">
        <v>29</v>
      </c>
      <c r="B14" t="s">
        <v>30</v>
      </c>
      <c r="C14" t="s">
        <v>31</v>
      </c>
    </row>
    <row r="15" spans="1:6" ht="15" customHeight="1">
      <c r="A15" t="s">
        <v>32</v>
      </c>
      <c r="B15" t="s">
        <v>33</v>
      </c>
      <c r="C15" t="s">
        <v>34</v>
      </c>
    </row>
    <row r="17" spans="1:3" ht="15" customHeight="1">
      <c r="A17" s="3" t="s">
        <v>35</v>
      </c>
      <c r="B17" s="3"/>
      <c r="C17" s="3"/>
    </row>
    <row r="18" spans="1:3" ht="15" customHeight="1">
      <c r="A18" t="s">
        <v>36</v>
      </c>
    </row>
    <row r="19" spans="1:3" ht="15" customHeight="1">
      <c r="A19" t="s">
        <v>37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/>
  </sheetViews>
  <sheetFormatPr defaultRowHeight="14.25"/>
  <cols>
    <col min="1" max="1" width="24" customWidth="1"/>
    <col min="2" max="2" width="18" customWidth="1"/>
    <col min="3" max="3" width="34" customWidth="1"/>
    <col min="4" max="4" width="48" customWidth="1"/>
    <col min="5" max="5" width="4" customWidth="1"/>
    <col min="6" max="6" width="30" customWidth="1"/>
    <col min="7" max="7" width="28" customWidth="1"/>
    <col min="8" max="8" width="12" customWidth="1"/>
  </cols>
  <sheetData>
    <row r="1" spans="1:8" ht="19.5" customHeight="1">
      <c r="A1" s="1" t="s">
        <v>38</v>
      </c>
      <c r="B1" s="1"/>
      <c r="C1" s="1"/>
      <c r="D1" s="1"/>
      <c r="E1" s="1"/>
      <c r="F1" s="1"/>
      <c r="G1" s="1"/>
      <c r="H1" s="1"/>
    </row>
    <row r="2" spans="1:8" ht="15" customHeight="1">
      <c r="A2" s="2" t="s">
        <v>39</v>
      </c>
      <c r="B2" s="2"/>
      <c r="C2" s="2"/>
      <c r="D2" s="2"/>
      <c r="E2" s="2"/>
      <c r="F2" s="2"/>
      <c r="G2" s="2"/>
      <c r="H2" s="2"/>
    </row>
    <row r="4" spans="1:8" ht="15" customHeight="1">
      <c r="A4" s="3" t="s">
        <v>40</v>
      </c>
      <c r="B4" s="3" t="s">
        <v>41</v>
      </c>
      <c r="C4" s="3" t="s">
        <v>42</v>
      </c>
      <c r="D4" s="3" t="s">
        <v>43</v>
      </c>
      <c r="F4" s="3" t="s">
        <v>44</v>
      </c>
      <c r="G4" s="3" t="s">
        <v>41</v>
      </c>
    </row>
    <row r="5" spans="1:8" ht="15" customHeight="1">
      <c r="A5" t="s">
        <v>45</v>
      </c>
      <c r="B5" s="6">
        <f>'기준가 설정'!B5</f>
        <v>1000000</v>
      </c>
      <c r="C5" t="s">
        <v>46</v>
      </c>
      <c r="D5" t="s">
        <v>47</v>
      </c>
      <c r="F5" t="s">
        <v>48</v>
      </c>
      <c r="G5" s="5" t="str">
        <f>COUNTIF('가격 인상 조건'!B5:B12,"Y")&amp;" / 8"</f>
        <v>0 / 8</v>
      </c>
    </row>
    <row r="6" spans="1:8" ht="15" customHeight="1">
      <c r="A6" t="s">
        <v>49</v>
      </c>
      <c r="B6" s="6">
        <f>'기준가 설정'!B17</f>
        <v>90000</v>
      </c>
      <c r="C6" t="s">
        <v>50</v>
      </c>
      <c r="D6" t="s">
        <v>51</v>
      </c>
      <c r="F6" t="s">
        <v>52</v>
      </c>
      <c r="G6" s="5">
        <f>COUNTIF('가격 인하 전 점검'!B5:B13,"미점검")</f>
        <v>9</v>
      </c>
    </row>
    <row r="7" spans="1:8" ht="15" customHeight="1">
      <c r="A7" t="s">
        <v>53</v>
      </c>
      <c r="B7" s="6">
        <f>'기준가 설정'!B18</f>
        <v>130000</v>
      </c>
      <c r="C7" t="s">
        <v>50</v>
      </c>
      <c r="D7" t="s">
        <v>54</v>
      </c>
      <c r="F7" t="s">
        <v>55</v>
      </c>
      <c r="G7" s="6">
        <f>'경쟁 숙소 가격 비교'!C18</f>
        <v>0</v>
      </c>
    </row>
    <row r="8" spans="1:8" ht="15" customHeight="1">
      <c r="A8" t="s">
        <v>56</v>
      </c>
      <c r="B8" s="6">
        <f>'기준가 설정'!B20</f>
        <v>2120000</v>
      </c>
      <c r="C8" t="s">
        <v>57</v>
      </c>
      <c r="D8" t="s">
        <v>58</v>
      </c>
      <c r="F8" t="s">
        <v>59</v>
      </c>
      <c r="G8" s="6">
        <f>'경쟁 숙소 가격 비교'!D18</f>
        <v>0</v>
      </c>
    </row>
    <row r="9" spans="1:8" ht="15" customHeight="1">
      <c r="A9" t="s">
        <v>60</v>
      </c>
      <c r="B9" s="6">
        <f>'기준가 설정'!B25</f>
        <v>230800</v>
      </c>
      <c r="C9" t="s">
        <v>61</v>
      </c>
      <c r="D9" t="s">
        <v>62</v>
      </c>
      <c r="F9" t="s">
        <v>63</v>
      </c>
      <c r="G9" s="5">
        <f>'최종 요약'!B13</f>
        <v>0</v>
      </c>
    </row>
    <row r="10" spans="1:8" ht="15" customHeight="1">
      <c r="A10" t="s">
        <v>64</v>
      </c>
      <c r="B10" s="6">
        <f>'기준가 설정'!B26</f>
        <v>-769200</v>
      </c>
      <c r="C10" t="s">
        <v>65</v>
      </c>
      <c r="D10" t="s">
        <v>66</v>
      </c>
    </row>
    <row r="11" spans="1:8" ht="15" customHeight="1">
      <c r="A11" t="s">
        <v>67</v>
      </c>
      <c r="B11" s="5" t="str">
        <f>IF(B9&gt;='기준가 설정'!B5,"초록: 기준가 검토 가능",IF(B9&gt;=0,"노랑: 가격/비용 조정 필요","빨강: 가격·매물 구조 재검토"))</f>
        <v>노랑: 가격/비용 조정 필요</v>
      </c>
      <c r="C11" t="s">
        <v>68</v>
      </c>
      <c r="D11" t="s">
        <v>69</v>
      </c>
    </row>
    <row r="14" spans="1:8" ht="15" customHeight="1">
      <c r="A14" s="3" t="s">
        <v>70</v>
      </c>
      <c r="B14" s="3"/>
      <c r="C14" s="3"/>
      <c r="D14" s="3"/>
    </row>
    <row r="15" spans="1:8" ht="15" customHeight="1">
      <c r="A15" t="s">
        <v>71</v>
      </c>
    </row>
    <row r="16" spans="1:8" ht="15" customHeight="1">
      <c r="A16" t="s">
        <v>72</v>
      </c>
    </row>
    <row r="17" spans="1:1" ht="15" customHeight="1">
      <c r="A17" t="s">
        <v>73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B5" sqref="B5"/>
    </sheetView>
  </sheetViews>
  <sheetFormatPr defaultRowHeight="14.25"/>
  <cols>
    <col min="1" max="1" width="24" customWidth="1"/>
    <col min="2" max="2" width="18" customWidth="1"/>
    <col min="3" max="3" width="56" customWidth="1"/>
    <col min="4" max="4" width="44" customWidth="1"/>
    <col min="5" max="5" width="12" customWidth="1"/>
  </cols>
  <sheetData>
    <row r="1" spans="1:5" ht="19.5" customHeight="1">
      <c r="A1" s="1" t="s">
        <v>74</v>
      </c>
      <c r="B1" s="1"/>
      <c r="C1" s="1"/>
      <c r="D1" s="1"/>
      <c r="E1" s="1"/>
    </row>
    <row r="2" spans="1:5" ht="15" customHeight="1">
      <c r="A2" s="2" t="s">
        <v>75</v>
      </c>
      <c r="B2" s="2"/>
      <c r="C2" s="2"/>
      <c r="D2" s="2"/>
      <c r="E2" s="2"/>
    </row>
    <row r="4" spans="1:5" ht="15" customHeight="1">
      <c r="A4" s="3" t="s">
        <v>76</v>
      </c>
      <c r="B4" s="3" t="s">
        <v>41</v>
      </c>
      <c r="C4" s="3" t="s">
        <v>77</v>
      </c>
      <c r="D4" s="3" t="s">
        <v>78</v>
      </c>
    </row>
    <row r="5" spans="1:5" ht="15" customHeight="1">
      <c r="A5" t="s">
        <v>45</v>
      </c>
      <c r="B5" s="7">
        <v>1000000</v>
      </c>
      <c r="C5" t="s">
        <v>79</v>
      </c>
      <c r="D5" t="s">
        <v>80</v>
      </c>
    </row>
    <row r="6" spans="1:5" ht="15" customHeight="1">
      <c r="A6" t="s">
        <v>81</v>
      </c>
      <c r="B6" s="7">
        <v>1200000</v>
      </c>
      <c r="C6" t="s">
        <v>82</v>
      </c>
      <c r="D6" t="s">
        <v>83</v>
      </c>
    </row>
    <row r="7" spans="1:5" ht="15" customHeight="1">
      <c r="A7" t="s">
        <v>84</v>
      </c>
      <c r="B7" s="7">
        <v>350000</v>
      </c>
      <c r="C7" t="s">
        <v>85</v>
      </c>
      <c r="D7" t="s">
        <v>86</v>
      </c>
    </row>
    <row r="8" spans="1:5" ht="15" customHeight="1">
      <c r="A8" t="s">
        <v>87</v>
      </c>
      <c r="B8" s="8">
        <v>0.16</v>
      </c>
      <c r="C8" t="s">
        <v>88</v>
      </c>
      <c r="D8" t="s">
        <v>89</v>
      </c>
    </row>
    <row r="9" spans="1:5" ht="15" customHeight="1">
      <c r="A9" t="s">
        <v>90</v>
      </c>
      <c r="B9" s="9">
        <v>12</v>
      </c>
      <c r="C9" t="s">
        <v>91</v>
      </c>
      <c r="D9" t="s">
        <v>92</v>
      </c>
    </row>
    <row r="10" spans="1:5" ht="15" customHeight="1">
      <c r="A10" t="s">
        <v>93</v>
      </c>
      <c r="B10" s="9">
        <v>8</v>
      </c>
      <c r="C10" t="s">
        <v>94</v>
      </c>
      <c r="D10" t="s">
        <v>95</v>
      </c>
    </row>
    <row r="11" spans="1:5" ht="15" customHeight="1">
      <c r="A11" t="s">
        <v>96</v>
      </c>
      <c r="B11" s="7">
        <v>0</v>
      </c>
      <c r="C11" t="s">
        <v>97</v>
      </c>
      <c r="D11" t="s">
        <v>98</v>
      </c>
    </row>
    <row r="12" spans="1:5" ht="15" customHeight="1">
      <c r="A12" t="s">
        <v>99</v>
      </c>
      <c r="B12" s="7">
        <v>90000</v>
      </c>
      <c r="C12" t="s">
        <v>100</v>
      </c>
      <c r="D12" t="s">
        <v>101</v>
      </c>
    </row>
    <row r="13" spans="1:5" ht="15" customHeight="1">
      <c r="A13" t="s">
        <v>102</v>
      </c>
      <c r="B13" s="7">
        <v>130000</v>
      </c>
      <c r="C13" t="s">
        <v>103</v>
      </c>
      <c r="D13" t="s">
        <v>104</v>
      </c>
    </row>
    <row r="14" spans="1:5" ht="15" customHeight="1">
      <c r="A14" t="s">
        <v>105</v>
      </c>
      <c r="B14" s="8">
        <v>0</v>
      </c>
      <c r="C14" t="s">
        <v>106</v>
      </c>
      <c r="D14" t="s">
        <v>107</v>
      </c>
    </row>
    <row r="16" spans="1:5" ht="15" customHeight="1">
      <c r="A16" s="3" t="s">
        <v>108</v>
      </c>
      <c r="B16" s="3" t="s">
        <v>41</v>
      </c>
      <c r="C16" s="3" t="s">
        <v>109</v>
      </c>
    </row>
    <row r="17" spans="1:3" ht="15" customHeight="1">
      <c r="A17" t="s">
        <v>49</v>
      </c>
      <c r="B17" s="6">
        <f>ROUND(B12*(1+B14),-3)</f>
        <v>90000</v>
      </c>
      <c r="C17" t="s">
        <v>110</v>
      </c>
    </row>
    <row r="18" spans="1:3" ht="15" customHeight="1">
      <c r="A18" t="s">
        <v>53</v>
      </c>
      <c r="B18" s="6">
        <f>ROUND(B13*(1+B14),-3)</f>
        <v>130000</v>
      </c>
      <c r="C18" t="s">
        <v>111</v>
      </c>
    </row>
    <row r="19" spans="1:3" ht="15" customHeight="1">
      <c r="A19" t="s">
        <v>112</v>
      </c>
      <c r="B19" s="10">
        <f>B9+B10</f>
        <v>20</v>
      </c>
      <c r="C19" t="s">
        <v>113</v>
      </c>
    </row>
    <row r="20" spans="1:3" ht="15" customHeight="1">
      <c r="A20" t="s">
        <v>56</v>
      </c>
      <c r="B20" s="6">
        <f>B17*B9+B18*B10</f>
        <v>2120000</v>
      </c>
      <c r="C20" t="s">
        <v>114</v>
      </c>
    </row>
    <row r="21" spans="1:3" ht="15" customHeight="1">
      <c r="A21" t="s">
        <v>115</v>
      </c>
      <c r="B21" s="6">
        <f>B20*B8</f>
        <v>339200</v>
      </c>
      <c r="C21" t="s">
        <v>116</v>
      </c>
    </row>
    <row r="22" spans="1:3" ht="15" customHeight="1">
      <c r="A22" t="s">
        <v>117</v>
      </c>
      <c r="B22" s="6">
        <f>B6+B7+B11</f>
        <v>1550000</v>
      </c>
      <c r="C22" t="s">
        <v>118</v>
      </c>
    </row>
    <row r="23" spans="1:3" ht="15" customHeight="1">
      <c r="A23" t="s">
        <v>119</v>
      </c>
      <c r="B23" s="6">
        <f>B22/(1-B8)</f>
        <v>1845238.0952380954</v>
      </c>
      <c r="C23" t="s">
        <v>120</v>
      </c>
    </row>
    <row r="24" spans="1:3" ht="15" customHeight="1">
      <c r="A24" t="s">
        <v>121</v>
      </c>
      <c r="B24" s="6">
        <f>(B5+B22)/(1-B8)</f>
        <v>3035714.2857142859</v>
      </c>
      <c r="C24" t="s">
        <v>122</v>
      </c>
    </row>
    <row r="25" spans="1:3" ht="15" customHeight="1">
      <c r="A25" t="s">
        <v>60</v>
      </c>
      <c r="B25" s="6">
        <f>B20-B21-B22</f>
        <v>230800</v>
      </c>
      <c r="C25" t="s">
        <v>123</v>
      </c>
    </row>
    <row r="26" spans="1:3" ht="15" customHeight="1">
      <c r="A26" t="s">
        <v>64</v>
      </c>
      <c r="B26" s="6">
        <f>B25-B5</f>
        <v>-769200</v>
      </c>
      <c r="C26" t="s">
        <v>124</v>
      </c>
    </row>
    <row r="27" spans="1:3" ht="15" customHeight="1">
      <c r="A27" t="s">
        <v>125</v>
      </c>
      <c r="B27" s="5" t="str">
        <f>IF(B25&gt;=B5,"초록: 기준가 검토 가능",IF(B25&gt;=0,"노랑: 비용/가격 조정 필요","빨강: 구조 재검토"))</f>
        <v>노랑: 비용/가격 조정 필요</v>
      </c>
      <c r="C27" t="s">
        <v>126</v>
      </c>
    </row>
  </sheetData>
  <phoneticPr fontId="5" type="noConversion"/>
  <conditionalFormatting sqref="B27">
    <cfRule type="containsText" dxfId="2" priority="1" operator="containsText" text="초록"/>
    <cfRule type="containsText" dxfId="1" priority="2" operator="containsText" text="노랑"/>
    <cfRule type="containsText" dxfId="0" priority="3" operator="containsText" text="빨강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workbookViewId="0">
      <selection activeCell="C7" sqref="C7:F7"/>
    </sheetView>
  </sheetViews>
  <sheetFormatPr defaultRowHeight="14.25"/>
  <cols>
    <col min="1" max="1" width="16" customWidth="1"/>
    <col min="2" max="2" width="20" customWidth="1"/>
    <col min="3" max="4" width="14" customWidth="1"/>
    <col min="5" max="6" width="16" customWidth="1"/>
    <col min="7" max="7" width="46" customWidth="1"/>
    <col min="8" max="8" width="40" customWidth="1"/>
  </cols>
  <sheetData>
    <row r="1" spans="1:8" ht="19.5" customHeight="1">
      <c r="A1" s="1" t="s">
        <v>127</v>
      </c>
      <c r="B1" s="1"/>
      <c r="C1" s="1"/>
      <c r="D1" s="1"/>
      <c r="E1" s="1"/>
      <c r="F1" s="1"/>
      <c r="G1" s="1"/>
      <c r="H1" s="1"/>
    </row>
    <row r="2" spans="1:8" ht="15" customHeight="1">
      <c r="A2" s="2" t="s">
        <v>128</v>
      </c>
      <c r="B2" s="2"/>
      <c r="C2" s="2"/>
      <c r="D2" s="2"/>
      <c r="E2" s="2"/>
      <c r="F2" s="2"/>
      <c r="G2" s="2"/>
      <c r="H2" s="2"/>
    </row>
    <row r="4" spans="1:8" ht="15" customHeight="1">
      <c r="A4" s="3" t="s">
        <v>129</v>
      </c>
      <c r="B4" s="3" t="s">
        <v>130</v>
      </c>
      <c r="C4" s="3" t="s">
        <v>131</v>
      </c>
      <c r="D4" s="3" t="s">
        <v>132</v>
      </c>
      <c r="E4" s="3" t="s">
        <v>133</v>
      </c>
      <c r="F4" s="3" t="s">
        <v>134</v>
      </c>
      <c r="G4" s="3" t="s">
        <v>135</v>
      </c>
      <c r="H4" s="3" t="s">
        <v>78</v>
      </c>
    </row>
    <row r="5" spans="1:8" ht="15" customHeight="1">
      <c r="A5" t="s">
        <v>136</v>
      </c>
      <c r="B5" t="s">
        <v>137</v>
      </c>
      <c r="C5" s="11">
        <v>0</v>
      </c>
      <c r="D5" s="11">
        <v>0.05</v>
      </c>
      <c r="E5" s="6">
        <f>ROUND('기준가 설정'!$B$17*(1+C5),-3)</f>
        <v>90000</v>
      </c>
      <c r="F5" s="6">
        <f>ROUND('기준가 설정'!$B$18*(1+D5),-3)</f>
        <v>137000</v>
      </c>
      <c r="G5" t="s">
        <v>138</v>
      </c>
      <c r="H5" t="s">
        <v>139</v>
      </c>
    </row>
    <row r="6" spans="1:8" ht="15" customHeight="1">
      <c r="A6" t="s">
        <v>140</v>
      </c>
      <c r="B6" t="s">
        <v>141</v>
      </c>
      <c r="C6" s="11">
        <v>-0.05</v>
      </c>
      <c r="D6" s="11">
        <v>0</v>
      </c>
      <c r="E6" s="6">
        <f>ROUND('기준가 설정'!$B$17*(1+C6),-3)</f>
        <v>86000</v>
      </c>
      <c r="F6" s="6">
        <f>ROUND('기준가 설정'!$B$18*(1+D6),-3)</f>
        <v>130000</v>
      </c>
      <c r="G6" t="s">
        <v>142</v>
      </c>
      <c r="H6" t="s">
        <v>143</v>
      </c>
    </row>
    <row r="7" spans="1:8" ht="15" customHeight="1">
      <c r="A7" t="s">
        <v>144</v>
      </c>
      <c r="B7" t="s">
        <v>145</v>
      </c>
      <c r="C7" s="11">
        <v>-0.1</v>
      </c>
      <c r="D7" s="11">
        <v>-0.05</v>
      </c>
      <c r="E7" s="6">
        <f>ROUND('기준가 설정'!$B$17*(1+C7),-3)</f>
        <v>81000</v>
      </c>
      <c r="F7" s="6">
        <f>ROUND('기준가 설정'!$B$18*(1+D7),-3)</f>
        <v>124000</v>
      </c>
      <c r="G7" t="s">
        <v>146</v>
      </c>
      <c r="H7" t="s">
        <v>147</v>
      </c>
    </row>
    <row r="8" spans="1:8" ht="15" customHeight="1">
      <c r="A8" t="s">
        <v>148</v>
      </c>
      <c r="B8" t="s">
        <v>149</v>
      </c>
      <c r="C8" s="11">
        <v>-0.15</v>
      </c>
      <c r="D8" s="11">
        <v>-0.1</v>
      </c>
      <c r="E8" s="6">
        <f>ROUND('기준가 설정'!$B$17*(1+C8),-3)</f>
        <v>77000</v>
      </c>
      <c r="F8" s="6">
        <f>ROUND('기준가 설정'!$B$18*(1+D8),-3)</f>
        <v>117000</v>
      </c>
      <c r="G8" t="s">
        <v>150</v>
      </c>
      <c r="H8" t="s">
        <v>151</v>
      </c>
    </row>
    <row r="9" spans="1:8" ht="15" customHeight="1">
      <c r="A9" t="s">
        <v>152</v>
      </c>
      <c r="B9" t="s">
        <v>153</v>
      </c>
      <c r="C9" s="11">
        <v>-0.2</v>
      </c>
      <c r="D9" s="11">
        <v>-0.15</v>
      </c>
      <c r="E9" s="6">
        <f>ROUND('기준가 설정'!$B$17*(1+C9),-3)</f>
        <v>72000</v>
      </c>
      <c r="F9" s="6">
        <f>ROUND('기준가 설정'!$B$18*(1+D9),-3)</f>
        <v>111000</v>
      </c>
      <c r="G9" t="s">
        <v>154</v>
      </c>
      <c r="H9" t="s">
        <v>155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workbookViewId="0">
      <selection activeCell="E10" sqref="E10"/>
    </sheetView>
  </sheetViews>
  <sheetFormatPr defaultRowHeight="14.25"/>
  <cols>
    <col min="1" max="1" width="24" customWidth="1"/>
    <col min="2" max="3" width="13" customWidth="1"/>
    <col min="4" max="4" width="12" customWidth="1"/>
    <col min="5" max="6" width="14" customWidth="1"/>
    <col min="7" max="7" width="12" customWidth="1"/>
    <col min="8" max="9" width="16" customWidth="1"/>
    <col min="10" max="10" width="44" customWidth="1"/>
  </cols>
  <sheetData>
    <row r="1" spans="1:10" ht="19.5" customHeight="1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>
      <c r="A2" s="2" t="s">
        <v>157</v>
      </c>
      <c r="B2" s="2"/>
      <c r="C2" s="2"/>
      <c r="D2" s="2"/>
      <c r="E2" s="2"/>
      <c r="F2" s="2"/>
      <c r="G2" s="2"/>
      <c r="H2" s="2"/>
      <c r="I2" s="2"/>
      <c r="J2" s="2"/>
    </row>
    <row r="4" spans="1:10" ht="15" customHeight="1">
      <c r="A4" s="3" t="s">
        <v>158</v>
      </c>
      <c r="B4" s="3" t="s">
        <v>159</v>
      </c>
      <c r="C4" s="3" t="s">
        <v>160</v>
      </c>
      <c r="D4" s="3" t="s">
        <v>161</v>
      </c>
      <c r="E4" s="3" t="s">
        <v>131</v>
      </c>
      <c r="F4" s="3" t="s">
        <v>132</v>
      </c>
      <c r="G4" s="3" t="s">
        <v>162</v>
      </c>
      <c r="H4" s="3" t="s">
        <v>133</v>
      </c>
      <c r="I4" s="3" t="s">
        <v>134</v>
      </c>
      <c r="J4" s="3" t="s">
        <v>163</v>
      </c>
    </row>
    <row r="5" spans="1:10" ht="15" customHeight="1">
      <c r="A5" s="4" t="s">
        <v>164</v>
      </c>
      <c r="B5" s="4" t="s">
        <v>165</v>
      </c>
      <c r="C5" s="4" t="s">
        <v>166</v>
      </c>
      <c r="D5" s="4" t="s">
        <v>167</v>
      </c>
      <c r="E5" s="11">
        <v>0.1</v>
      </c>
      <c r="F5" s="11">
        <v>0.15</v>
      </c>
      <c r="G5" s="4">
        <v>2</v>
      </c>
      <c r="H5" s="6">
        <f>IF(E5="","",ROUND('기준가 설정'!$B$17*(1+E5),-3))</f>
        <v>99000</v>
      </c>
      <c r="I5" s="6">
        <f>IF(F5="","",ROUND('기준가 설정'!$B$18*(1+F5),-3))</f>
        <v>150000</v>
      </c>
      <c r="J5" s="4" t="s">
        <v>168</v>
      </c>
    </row>
    <row r="6" spans="1:10" ht="15" customHeight="1">
      <c r="A6" s="4" t="s">
        <v>169</v>
      </c>
      <c r="B6" s="4" t="s">
        <v>170</v>
      </c>
      <c r="C6" s="4" t="s">
        <v>171</v>
      </c>
      <c r="D6" s="4" t="s">
        <v>167</v>
      </c>
      <c r="E6" s="11">
        <v>0.1</v>
      </c>
      <c r="F6" s="11">
        <v>0.2</v>
      </c>
      <c r="G6" s="4">
        <v>2</v>
      </c>
      <c r="H6" s="6">
        <f>IF(E6="","",ROUND('기준가 설정'!$B$17*(1+E6),-3))</f>
        <v>99000</v>
      </c>
      <c r="I6" s="6">
        <f>IF(F6="","",ROUND('기준가 설정'!$B$18*(1+F6),-3))</f>
        <v>156000</v>
      </c>
      <c r="J6" s="4" t="s">
        <v>172</v>
      </c>
    </row>
    <row r="7" spans="1:10" ht="15" customHeight="1">
      <c r="A7" s="4" t="s">
        <v>173</v>
      </c>
      <c r="B7" s="4" t="s">
        <v>174</v>
      </c>
      <c r="C7" s="4" t="s">
        <v>175</v>
      </c>
      <c r="D7" s="4" t="s">
        <v>176</v>
      </c>
      <c r="E7" s="11">
        <v>0.15</v>
      </c>
      <c r="F7" s="11">
        <v>0.2</v>
      </c>
      <c r="G7" s="4">
        <v>2</v>
      </c>
      <c r="H7" s="6">
        <f>IF(E7="","",ROUND('기준가 설정'!$B$17*(1+E7),-3))</f>
        <v>104000</v>
      </c>
      <c r="I7" s="6">
        <f>IF(F7="","",ROUND('기준가 설정'!$B$18*(1+F7),-3))</f>
        <v>156000</v>
      </c>
      <c r="J7" s="4" t="s">
        <v>177</v>
      </c>
    </row>
    <row r="8" spans="1:10" ht="15" customHeight="1">
      <c r="A8" s="4" t="s">
        <v>178</v>
      </c>
      <c r="B8" s="4" t="s">
        <v>179</v>
      </c>
      <c r="C8" s="4" t="s">
        <v>180</v>
      </c>
      <c r="D8" s="4" t="s">
        <v>176</v>
      </c>
      <c r="E8" s="11">
        <v>0.15</v>
      </c>
      <c r="F8" s="11">
        <v>0.25</v>
      </c>
      <c r="G8" s="4">
        <v>2</v>
      </c>
      <c r="H8" s="6">
        <f>IF(E8="","",ROUND('기준가 설정'!$B$17*(1+E8),-3))</f>
        <v>104000</v>
      </c>
      <c r="I8" s="6">
        <f>IF(F8="","",ROUND('기준가 설정'!$B$18*(1+F8),-3))</f>
        <v>163000</v>
      </c>
      <c r="J8" s="4" t="s">
        <v>181</v>
      </c>
    </row>
    <row r="9" spans="1:10" ht="15" customHeight="1">
      <c r="A9" s="4" t="s">
        <v>182</v>
      </c>
      <c r="B9" s="4" t="s">
        <v>183</v>
      </c>
      <c r="C9" s="4" t="s">
        <v>184</v>
      </c>
      <c r="D9" s="4" t="s">
        <v>185</v>
      </c>
      <c r="E9" s="11">
        <v>-0.1</v>
      </c>
      <c r="F9" s="11">
        <v>-0.05</v>
      </c>
      <c r="G9" s="4">
        <v>1</v>
      </c>
      <c r="H9" s="6">
        <f>IF(E9="","",ROUND('기준가 설정'!$B$17*(1+E9),-3))</f>
        <v>81000</v>
      </c>
      <c r="I9" s="6">
        <f>IF(F9="","",ROUND('기준가 설정'!$B$18*(1+F9),-3))</f>
        <v>124000</v>
      </c>
      <c r="J9" s="4" t="s">
        <v>186</v>
      </c>
    </row>
    <row r="10" spans="1:10" ht="15" customHeight="1">
      <c r="A10" s="4" t="s">
        <v>369</v>
      </c>
      <c r="B10" s="14">
        <v>46122</v>
      </c>
      <c r="C10" s="14">
        <v>46124</v>
      </c>
      <c r="D10" s="4" t="s">
        <v>176</v>
      </c>
      <c r="E10" s="11">
        <v>0</v>
      </c>
      <c r="F10" s="11">
        <v>0</v>
      </c>
      <c r="G10" s="4"/>
      <c r="H10" s="6">
        <f>IF(E10="","",ROUND('기준가 설정'!$B$17*(1+E10),-3))</f>
        <v>90000</v>
      </c>
      <c r="I10" s="6">
        <f>IF(F10="","",ROUND('기준가 설정'!$B$18*(1+F10),-3))</f>
        <v>130000</v>
      </c>
      <c r="J10" s="4"/>
    </row>
    <row r="11" spans="1:10" ht="15" customHeight="1">
      <c r="A11" s="4"/>
      <c r="B11" s="4"/>
      <c r="C11" s="4"/>
      <c r="D11" s="4"/>
      <c r="E11" s="11">
        <v>0</v>
      </c>
      <c r="F11" s="11">
        <v>0</v>
      </c>
      <c r="G11" s="4"/>
      <c r="H11" s="6">
        <f>IF(E11="","",ROUND('기준가 설정'!$B$17*(1+E11),-3))</f>
        <v>90000</v>
      </c>
      <c r="I11" s="6">
        <f>IF(F11="","",ROUND('기준가 설정'!$B$18*(1+F11),-3))</f>
        <v>130000</v>
      </c>
      <c r="J11" s="4"/>
    </row>
    <row r="12" spans="1:10" ht="15" customHeight="1">
      <c r="A12" s="4"/>
      <c r="B12" s="4"/>
      <c r="C12" s="4"/>
      <c r="D12" s="4"/>
      <c r="E12" s="11">
        <v>0</v>
      </c>
      <c r="F12" s="11">
        <v>0</v>
      </c>
      <c r="G12" s="4"/>
      <c r="H12" s="6">
        <f>IF(E12="","",ROUND('기준가 설정'!$B$17*(1+E12),-3))</f>
        <v>90000</v>
      </c>
      <c r="I12" s="6">
        <f>IF(F12="","",ROUND('기준가 설정'!$B$18*(1+F12),-3))</f>
        <v>130000</v>
      </c>
      <c r="J12" s="4"/>
    </row>
    <row r="13" spans="1:10" ht="15" customHeight="1">
      <c r="A13" s="4"/>
      <c r="B13" s="4"/>
      <c r="C13" s="4"/>
      <c r="D13" s="4"/>
      <c r="E13" s="11">
        <v>0</v>
      </c>
      <c r="F13" s="11">
        <v>0</v>
      </c>
      <c r="G13" s="4"/>
      <c r="H13" s="6">
        <f>IF(E13="","",ROUND('기준가 설정'!$B$17*(1+E13),-3))</f>
        <v>90000</v>
      </c>
      <c r="I13" s="6">
        <f>IF(F13="","",ROUND('기준가 설정'!$B$18*(1+F13),-3))</f>
        <v>130000</v>
      </c>
      <c r="J13" s="4"/>
    </row>
    <row r="14" spans="1:10" ht="15" customHeight="1">
      <c r="A14" s="4"/>
      <c r="B14" s="4"/>
      <c r="C14" s="4"/>
      <c r="D14" s="4"/>
      <c r="E14" s="11">
        <v>0</v>
      </c>
      <c r="F14" s="11">
        <v>0</v>
      </c>
      <c r="G14" s="4"/>
      <c r="H14" s="6">
        <f>IF(E14="","",ROUND('기준가 설정'!$B$17*(1+E14),-3))</f>
        <v>90000</v>
      </c>
      <c r="I14" s="6">
        <f>IF(F14="","",ROUND('기준가 설정'!$B$18*(1+F14),-3))</f>
        <v>130000</v>
      </c>
      <c r="J14" s="4"/>
    </row>
    <row r="15" spans="1:10" ht="15" customHeight="1">
      <c r="A15" s="4"/>
      <c r="B15" s="4"/>
      <c r="C15" s="4"/>
      <c r="D15" s="4"/>
      <c r="E15" s="11">
        <v>0</v>
      </c>
      <c r="F15" s="11">
        <v>0</v>
      </c>
      <c r="G15" s="4"/>
      <c r="H15" s="6">
        <f>IF(E15="","",ROUND('기준가 설정'!$B$17*(1+E15),-3))</f>
        <v>90000</v>
      </c>
      <c r="I15" s="6">
        <f>IF(F15="","",ROUND('기준가 설정'!$B$18*(1+F15),-3))</f>
        <v>130000</v>
      </c>
      <c r="J15" s="4"/>
    </row>
    <row r="16" spans="1:10" ht="15" customHeight="1">
      <c r="A16" s="4"/>
      <c r="B16" s="4"/>
      <c r="C16" s="4"/>
      <c r="D16" s="4"/>
      <c r="E16" s="11">
        <v>0</v>
      </c>
      <c r="F16" s="11">
        <v>0</v>
      </c>
      <c r="G16" s="4"/>
      <c r="H16" s="6">
        <f>IF(E16="","",ROUND('기준가 설정'!$B$17*(1+E16),-3))</f>
        <v>90000</v>
      </c>
      <c r="I16" s="6">
        <f>IF(F16="","",ROUND('기준가 설정'!$B$18*(1+F16),-3))</f>
        <v>130000</v>
      </c>
      <c r="J16" s="4"/>
    </row>
    <row r="17" spans="1:10" ht="15" customHeight="1">
      <c r="A17" s="4"/>
      <c r="B17" s="4"/>
      <c r="C17" s="4"/>
      <c r="D17" s="4"/>
      <c r="E17" s="11">
        <v>0</v>
      </c>
      <c r="F17" s="11">
        <v>0</v>
      </c>
      <c r="G17" s="4"/>
      <c r="H17" s="6">
        <f>IF(E17="","",ROUND('기준가 설정'!$B$17*(1+E17),-3))</f>
        <v>90000</v>
      </c>
      <c r="I17" s="6">
        <f>IF(F17="","",ROUND('기준가 설정'!$B$18*(1+F17),-3))</f>
        <v>130000</v>
      </c>
      <c r="J17" s="4"/>
    </row>
    <row r="18" spans="1:10" ht="15" customHeight="1">
      <c r="A18" s="4"/>
      <c r="B18" s="4"/>
      <c r="C18" s="4"/>
      <c r="D18" s="4"/>
      <c r="E18" s="11">
        <v>0</v>
      </c>
      <c r="F18" s="11">
        <v>0</v>
      </c>
      <c r="G18" s="4"/>
      <c r="H18" s="6">
        <f>IF(E18="","",ROUND('기준가 설정'!$B$17*(1+E18),-3))</f>
        <v>90000</v>
      </c>
      <c r="I18" s="6">
        <f>IF(F18="","",ROUND('기준가 설정'!$B$18*(1+F18),-3))</f>
        <v>130000</v>
      </c>
      <c r="J18" s="4"/>
    </row>
    <row r="19" spans="1:10" ht="15" customHeight="1">
      <c r="A19" s="4"/>
      <c r="B19" s="4"/>
      <c r="C19" s="4"/>
      <c r="D19" s="4"/>
      <c r="E19" s="11">
        <v>0</v>
      </c>
      <c r="F19" s="11">
        <v>0</v>
      </c>
      <c r="G19" s="4"/>
      <c r="H19" s="6">
        <f>IF(E19="","",ROUND('기준가 설정'!$B$17*(1+E19),-3))</f>
        <v>90000</v>
      </c>
      <c r="I19" s="6">
        <f>IF(F19="","",ROUND('기준가 설정'!$B$18*(1+F19),-3))</f>
        <v>130000</v>
      </c>
      <c r="J19" s="4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G5" sqref="G5"/>
    </sheetView>
  </sheetViews>
  <sheetFormatPr defaultRowHeight="14.25"/>
  <cols>
    <col min="1" max="1" width="16" customWidth="1"/>
    <col min="2" max="2" width="14" customWidth="1"/>
    <col min="3" max="4" width="16" customWidth="1"/>
    <col min="5" max="5" width="18" customWidth="1"/>
    <col min="6" max="7" width="44" customWidth="1"/>
  </cols>
  <sheetData>
    <row r="1" spans="1:8" ht="19.5" customHeight="1">
      <c r="A1" s="1" t="s">
        <v>187</v>
      </c>
      <c r="B1" s="1"/>
      <c r="C1" s="1"/>
      <c r="D1" s="1"/>
      <c r="E1" s="1"/>
      <c r="F1" s="1"/>
      <c r="G1" s="1"/>
      <c r="H1" s="1"/>
    </row>
    <row r="2" spans="1:8" ht="15" customHeight="1">
      <c r="A2" s="2" t="s">
        <v>188</v>
      </c>
      <c r="B2" s="2"/>
      <c r="C2" s="2"/>
      <c r="D2" s="2"/>
      <c r="E2" s="2"/>
      <c r="F2" s="2"/>
      <c r="G2" s="2"/>
      <c r="H2" s="2"/>
    </row>
    <row r="4" spans="1:8" ht="15" customHeight="1">
      <c r="A4" s="3" t="s">
        <v>189</v>
      </c>
      <c r="B4" s="3" t="s">
        <v>190</v>
      </c>
      <c r="C4" s="3" t="s">
        <v>191</v>
      </c>
      <c r="D4" s="3" t="s">
        <v>192</v>
      </c>
      <c r="E4" s="3" t="s">
        <v>193</v>
      </c>
      <c r="F4" s="3" t="s">
        <v>194</v>
      </c>
      <c r="G4" s="3" t="s">
        <v>195</v>
      </c>
    </row>
    <row r="5" spans="1:8" ht="15" customHeight="1">
      <c r="A5" t="s">
        <v>196</v>
      </c>
      <c r="B5" s="11">
        <v>0.13</v>
      </c>
      <c r="C5" s="6">
        <f>ROUND((('기준가 설정'!$B$17*5+'기준가 설정'!$B$18*2)/7)*(1-B5),-3)</f>
        <v>88000</v>
      </c>
      <c r="D5" s="6">
        <f>C5*7</f>
        <v>616000</v>
      </c>
      <c r="E5" s="6">
        <f>D5*(1-'기준가 설정'!$B$8)</f>
        <v>517440</v>
      </c>
      <c r="F5" t="s">
        <v>197</v>
      </c>
      <c r="G5" s="4"/>
    </row>
    <row r="6" spans="1:8" ht="15" customHeight="1">
      <c r="A6" t="s">
        <v>198</v>
      </c>
      <c r="B6" s="11">
        <v>0.15</v>
      </c>
      <c r="C6" s="6">
        <f>ROUND((('기준가 설정'!$B$17*5+'기준가 설정'!$B$18*2)/7)*(1-B6),-3)</f>
        <v>86000</v>
      </c>
      <c r="D6" s="6">
        <f>C6*28</f>
        <v>2408000</v>
      </c>
      <c r="E6" s="6">
        <f>D6*(1-'기준가 설정'!$B$8)</f>
        <v>2022720</v>
      </c>
      <c r="F6" t="s">
        <v>199</v>
      </c>
      <c r="G6" s="4"/>
    </row>
    <row r="9" spans="1:8" ht="15" customHeight="1">
      <c r="A9" s="3" t="s">
        <v>200</v>
      </c>
      <c r="B9" s="3"/>
      <c r="C9" s="3"/>
      <c r="D9" s="3"/>
      <c r="E9" s="3"/>
      <c r="F9" s="3"/>
      <c r="G9" s="3"/>
    </row>
    <row r="10" spans="1:8" ht="15" customHeight="1">
      <c r="A10" t="s">
        <v>201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workbookViewId="0">
      <selection activeCell="E19" sqref="E19:E20"/>
    </sheetView>
  </sheetViews>
  <sheetFormatPr defaultRowHeight="14.25"/>
  <cols>
    <col min="1" max="1" width="28" customWidth="1"/>
    <col min="2" max="2" width="14" customWidth="1"/>
    <col min="3" max="3" width="25" customWidth="1"/>
    <col min="4" max="4" width="46" customWidth="1"/>
    <col min="5" max="5" width="42" customWidth="1"/>
    <col min="6" max="6" width="32" customWidth="1"/>
  </cols>
  <sheetData>
    <row r="1" spans="1:6" ht="19.5" customHeight="1">
      <c r="A1" s="1" t="s">
        <v>202</v>
      </c>
      <c r="B1" s="1"/>
      <c r="C1" s="1"/>
      <c r="D1" s="1"/>
      <c r="E1" s="1"/>
      <c r="F1" s="1"/>
    </row>
    <row r="2" spans="1:6" ht="15" customHeight="1">
      <c r="A2" s="2" t="s">
        <v>203</v>
      </c>
      <c r="B2" s="2"/>
      <c r="C2" s="2"/>
      <c r="D2" s="2"/>
      <c r="E2" s="2"/>
      <c r="F2" s="2"/>
    </row>
    <row r="4" spans="1:6" ht="15" customHeight="1">
      <c r="A4" s="3" t="s">
        <v>204</v>
      </c>
      <c r="B4" s="3" t="s">
        <v>205</v>
      </c>
      <c r="C4" s="3" t="s">
        <v>206</v>
      </c>
      <c r="D4" s="3" t="s">
        <v>207</v>
      </c>
      <c r="E4" s="3" t="s">
        <v>208</v>
      </c>
      <c r="F4" s="3" t="s">
        <v>209</v>
      </c>
    </row>
    <row r="5" spans="1:6" ht="15" customHeight="1">
      <c r="A5" t="s">
        <v>210</v>
      </c>
      <c r="B5" s="4"/>
      <c r="C5" t="s">
        <v>211</v>
      </c>
      <c r="D5" t="s">
        <v>212</v>
      </c>
      <c r="E5" s="4" t="s">
        <v>213</v>
      </c>
      <c r="F5" t="s">
        <v>214</v>
      </c>
    </row>
    <row r="6" spans="1:6" ht="15" customHeight="1">
      <c r="A6" t="s">
        <v>215</v>
      </c>
      <c r="B6" s="4"/>
      <c r="C6" t="s">
        <v>216</v>
      </c>
      <c r="D6" t="s">
        <v>217</v>
      </c>
      <c r="E6" s="4" t="s">
        <v>218</v>
      </c>
      <c r="F6" t="s">
        <v>219</v>
      </c>
    </row>
    <row r="7" spans="1:6" ht="15" customHeight="1">
      <c r="A7" t="s">
        <v>220</v>
      </c>
      <c r="B7" s="4"/>
      <c r="C7" t="s">
        <v>221</v>
      </c>
      <c r="D7" t="s">
        <v>222</v>
      </c>
      <c r="E7" s="4" t="s">
        <v>223</v>
      </c>
      <c r="F7" t="s">
        <v>224</v>
      </c>
    </row>
    <row r="8" spans="1:6" ht="15" customHeight="1">
      <c r="A8" t="s">
        <v>225</v>
      </c>
      <c r="B8" s="4"/>
      <c r="C8" t="s">
        <v>226</v>
      </c>
      <c r="D8" t="s">
        <v>227</v>
      </c>
      <c r="E8" s="4" t="s">
        <v>228</v>
      </c>
      <c r="F8" t="s">
        <v>229</v>
      </c>
    </row>
    <row r="9" spans="1:6" ht="15" customHeight="1">
      <c r="A9" t="s">
        <v>230</v>
      </c>
      <c r="B9" s="4"/>
      <c r="C9" t="s">
        <v>231</v>
      </c>
      <c r="D9" t="s">
        <v>232</v>
      </c>
      <c r="E9" s="4" t="s">
        <v>233</v>
      </c>
      <c r="F9" t="s">
        <v>234</v>
      </c>
    </row>
    <row r="10" spans="1:6" ht="15" customHeight="1">
      <c r="A10" t="s">
        <v>235</v>
      </c>
      <c r="B10" s="4"/>
      <c r="C10" t="s">
        <v>236</v>
      </c>
      <c r="D10" t="s">
        <v>237</v>
      </c>
      <c r="E10" s="4" t="s">
        <v>238</v>
      </c>
      <c r="F10" t="s">
        <v>239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C13" sqref="C13"/>
    </sheetView>
  </sheetViews>
  <sheetFormatPr defaultRowHeight="14.25"/>
  <cols>
    <col min="1" max="1" width="34" customWidth="1"/>
    <col min="2" max="2" width="14" customWidth="1"/>
    <col min="3" max="3" width="44" customWidth="1"/>
    <col min="4" max="4" width="52" customWidth="1"/>
    <col min="5" max="5" width="12" customWidth="1"/>
  </cols>
  <sheetData>
    <row r="1" spans="1:5" ht="19.5" customHeight="1">
      <c r="A1" s="1" t="s">
        <v>240</v>
      </c>
      <c r="B1" s="1"/>
      <c r="C1" s="1"/>
      <c r="D1" s="1"/>
      <c r="E1" s="1"/>
    </row>
    <row r="2" spans="1:5" ht="15" customHeight="1">
      <c r="A2" s="2" t="s">
        <v>241</v>
      </c>
      <c r="B2" s="2"/>
      <c r="C2" s="2"/>
      <c r="D2" s="2"/>
      <c r="E2" s="2"/>
    </row>
    <row r="4" spans="1:5" ht="15" customHeight="1">
      <c r="A4" s="3" t="s">
        <v>242</v>
      </c>
      <c r="B4" s="3" t="s">
        <v>243</v>
      </c>
      <c r="C4" s="3" t="s">
        <v>244</v>
      </c>
      <c r="D4" s="3" t="s">
        <v>245</v>
      </c>
    </row>
    <row r="5" spans="1:5" ht="15" customHeight="1">
      <c r="A5" t="s">
        <v>246</v>
      </c>
      <c r="B5" s="4"/>
      <c r="C5" s="4"/>
      <c r="D5" t="s">
        <v>247</v>
      </c>
    </row>
    <row r="6" spans="1:5" ht="15" customHeight="1">
      <c r="A6" t="s">
        <v>248</v>
      </c>
      <c r="B6" s="4"/>
      <c r="C6" s="4"/>
      <c r="D6" t="s">
        <v>249</v>
      </c>
    </row>
    <row r="7" spans="1:5" ht="15" customHeight="1">
      <c r="A7" t="s">
        <v>250</v>
      </c>
      <c r="B7" s="4"/>
      <c r="C7" s="4"/>
      <c r="D7" t="s">
        <v>251</v>
      </c>
    </row>
    <row r="8" spans="1:5" ht="15" customHeight="1">
      <c r="A8" t="s">
        <v>252</v>
      </c>
      <c r="B8" s="4"/>
      <c r="C8" s="4"/>
      <c r="D8" t="s">
        <v>253</v>
      </c>
    </row>
    <row r="9" spans="1:5" ht="15" customHeight="1">
      <c r="A9" t="s">
        <v>254</v>
      </c>
      <c r="B9" s="4"/>
      <c r="C9" s="4"/>
      <c r="D9" t="s">
        <v>255</v>
      </c>
    </row>
    <row r="10" spans="1:5" ht="15" customHeight="1">
      <c r="A10" t="s">
        <v>256</v>
      </c>
      <c r="B10" s="4"/>
      <c r="C10" s="4"/>
      <c r="D10" t="s">
        <v>257</v>
      </c>
    </row>
    <row r="11" spans="1:5" ht="15" customHeight="1">
      <c r="A11" t="s">
        <v>258</v>
      </c>
      <c r="B11" s="4"/>
      <c r="C11" s="4"/>
      <c r="D11" t="s">
        <v>259</v>
      </c>
    </row>
    <row r="12" spans="1:5" ht="15" customHeight="1">
      <c r="A12" t="s">
        <v>260</v>
      </c>
      <c r="B12" s="4"/>
      <c r="C12" s="4"/>
      <c r="D12" t="s">
        <v>261</v>
      </c>
    </row>
    <row r="15" spans="1:5" ht="15" customHeight="1">
      <c r="A15" s="3" t="s">
        <v>68</v>
      </c>
      <c r="B15" s="3" t="s">
        <v>41</v>
      </c>
    </row>
    <row r="16" spans="1:5" ht="15" customHeight="1">
      <c r="A16" t="s">
        <v>48</v>
      </c>
      <c r="B16" s="5">
        <f>COUNTIF(B5:B12,"Y")</f>
        <v>0</v>
      </c>
    </row>
    <row r="17" spans="1:2" ht="15" customHeight="1">
      <c r="A17" t="s">
        <v>262</v>
      </c>
      <c r="B17" s="5" t="str">
        <f>IF(B16&gt;=6,"소폭 인상 테스트 가능",IF(B16&gt;=4,"부분 인상만 검토","인상 보류"))</f>
        <v>인상 보류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/>
  </sheetViews>
  <sheetFormatPr defaultRowHeight="14.25"/>
  <cols>
    <col min="1" max="1" width="34" customWidth="1"/>
    <col min="2" max="2" width="18" customWidth="1"/>
    <col min="3" max="3" width="46" customWidth="1"/>
    <col min="4" max="4" width="48" customWidth="1"/>
    <col min="5" max="5" width="12" customWidth="1"/>
  </cols>
  <sheetData>
    <row r="1" spans="1:5" ht="19.5" customHeight="1">
      <c r="A1" s="1" t="s">
        <v>263</v>
      </c>
      <c r="B1" s="1"/>
      <c r="C1" s="1"/>
      <c r="D1" s="1"/>
      <c r="E1" s="1"/>
    </row>
    <row r="2" spans="1:5" ht="15" customHeight="1">
      <c r="A2" s="2" t="s">
        <v>264</v>
      </c>
      <c r="B2" s="2"/>
      <c r="C2" s="2"/>
      <c r="D2" s="2"/>
      <c r="E2" s="2"/>
    </row>
    <row r="4" spans="1:5" ht="15" customHeight="1">
      <c r="A4" s="3" t="s">
        <v>265</v>
      </c>
      <c r="B4" s="3" t="s">
        <v>266</v>
      </c>
      <c r="C4" s="3" t="s">
        <v>195</v>
      </c>
      <c r="D4" s="3" t="s">
        <v>267</v>
      </c>
    </row>
    <row r="5" spans="1:5" ht="15" customHeight="1">
      <c r="A5" t="s">
        <v>268</v>
      </c>
      <c r="B5" s="4" t="s">
        <v>269</v>
      </c>
      <c r="C5" s="4"/>
      <c r="D5" t="s">
        <v>270</v>
      </c>
    </row>
    <row r="6" spans="1:5" ht="15" customHeight="1">
      <c r="A6" t="s">
        <v>271</v>
      </c>
      <c r="B6" s="4" t="s">
        <v>269</v>
      </c>
      <c r="C6" s="4"/>
      <c r="D6" t="s">
        <v>272</v>
      </c>
    </row>
    <row r="7" spans="1:5" ht="15" customHeight="1">
      <c r="A7" t="s">
        <v>273</v>
      </c>
      <c r="B7" s="4" t="s">
        <v>269</v>
      </c>
      <c r="C7" s="4"/>
      <c r="D7" t="s">
        <v>274</v>
      </c>
    </row>
    <row r="8" spans="1:5" ht="15" customHeight="1">
      <c r="A8" t="s">
        <v>275</v>
      </c>
      <c r="B8" s="4" t="s">
        <v>269</v>
      </c>
      <c r="C8" s="4"/>
      <c r="D8" t="s">
        <v>276</v>
      </c>
    </row>
    <row r="9" spans="1:5" ht="15" customHeight="1">
      <c r="A9" t="s">
        <v>277</v>
      </c>
      <c r="B9" s="4" t="s">
        <v>269</v>
      </c>
      <c r="C9" s="4"/>
      <c r="D9" t="s">
        <v>278</v>
      </c>
    </row>
    <row r="10" spans="1:5" ht="15" customHeight="1">
      <c r="A10" t="s">
        <v>279</v>
      </c>
      <c r="B10" s="4" t="s">
        <v>269</v>
      </c>
      <c r="C10" s="4"/>
      <c r="D10" t="s">
        <v>280</v>
      </c>
    </row>
    <row r="11" spans="1:5" ht="15" customHeight="1">
      <c r="A11" t="s">
        <v>281</v>
      </c>
      <c r="B11" s="4" t="s">
        <v>269</v>
      </c>
      <c r="C11" s="4"/>
      <c r="D11" t="s">
        <v>282</v>
      </c>
    </row>
    <row r="12" spans="1:5" ht="15" customHeight="1">
      <c r="A12" t="s">
        <v>283</v>
      </c>
      <c r="B12" s="4" t="s">
        <v>269</v>
      </c>
      <c r="C12" s="4"/>
      <c r="D12" t="s">
        <v>284</v>
      </c>
    </row>
    <row r="13" spans="1:5" ht="15" customHeight="1">
      <c r="A13" t="s">
        <v>285</v>
      </c>
      <c r="B13" s="4" t="s">
        <v>269</v>
      </c>
      <c r="C13" s="4"/>
      <c r="D13" t="s">
        <v>286</v>
      </c>
    </row>
    <row r="16" spans="1:5" ht="15" customHeight="1">
      <c r="A16" s="3" t="s">
        <v>287</v>
      </c>
      <c r="B16" s="3" t="s">
        <v>41</v>
      </c>
    </row>
    <row r="17" spans="1:2" ht="15" customHeight="1">
      <c r="A17" t="s">
        <v>288</v>
      </c>
      <c r="B17" s="5">
        <f>COUNTIF(B5:B13,"미점검")</f>
        <v>9</v>
      </c>
    </row>
    <row r="18" spans="1:2" ht="15" customHeight="1">
      <c r="A18" t="s">
        <v>262</v>
      </c>
      <c r="B18" s="5" t="str">
        <f>IF(B17=0,"가격 인하 테스트 검토 가능","가격 인하 전 미점검 항목부터 수정")</f>
        <v>가격 인하 전 미점검 항목부터 수정</v>
      </c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"/>
  <sheetViews>
    <sheetView workbookViewId="0"/>
  </sheetViews>
  <sheetFormatPr defaultRowHeight="14.25"/>
  <cols>
    <col min="1" max="1" width="12" customWidth="1"/>
    <col min="2" max="2" width="18" customWidth="1"/>
    <col min="3" max="4" width="14" customWidth="1"/>
    <col min="5" max="10" width="12" customWidth="1"/>
    <col min="11" max="11" width="28" customWidth="1"/>
    <col min="12" max="12" width="42" customWidth="1"/>
    <col min="13" max="14" width="14" customWidth="1"/>
  </cols>
  <sheetData>
    <row r="1" spans="1:14" ht="19.5" customHeight="1">
      <c r="A1" s="1" t="s">
        <v>289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ht="15" customHeight="1">
      <c r="A4" s="3" t="s">
        <v>291</v>
      </c>
      <c r="B4" s="3" t="s">
        <v>292</v>
      </c>
      <c r="C4" s="3" t="s">
        <v>293</v>
      </c>
      <c r="D4" s="3" t="s">
        <v>294</v>
      </c>
      <c r="E4" s="3" t="s">
        <v>159</v>
      </c>
      <c r="F4" s="3" t="s">
        <v>160</v>
      </c>
      <c r="G4" s="3" t="s">
        <v>295</v>
      </c>
      <c r="H4" s="3" t="s">
        <v>296</v>
      </c>
      <c r="I4" s="3" t="s">
        <v>297</v>
      </c>
      <c r="J4" s="3" t="s">
        <v>298</v>
      </c>
      <c r="K4" s="3" t="s">
        <v>299</v>
      </c>
      <c r="L4" s="3" t="s">
        <v>43</v>
      </c>
      <c r="M4" s="3" t="s">
        <v>300</v>
      </c>
      <c r="N4" s="3" t="s">
        <v>301</v>
      </c>
    </row>
    <row r="5" spans="1:14" ht="15" customHeight="1">
      <c r="A5" t="s">
        <v>302</v>
      </c>
      <c r="B5" t="s">
        <v>303</v>
      </c>
      <c r="C5" t="s">
        <v>304</v>
      </c>
      <c r="D5" t="s">
        <v>305</v>
      </c>
      <c r="E5" s="4"/>
      <c r="F5" s="4"/>
      <c r="G5" s="12">
        <v>120</v>
      </c>
      <c r="H5" s="12">
        <v>135</v>
      </c>
      <c r="I5" s="12">
        <v>1</v>
      </c>
      <c r="J5" s="12">
        <v>2</v>
      </c>
      <c r="K5" t="s">
        <v>306</v>
      </c>
      <c r="L5" t="s">
        <v>307</v>
      </c>
      <c r="M5" s="10">
        <f t="shared" ref="M5:M11" si="0">H5-G5</f>
        <v>15</v>
      </c>
      <c r="N5" s="10">
        <f t="shared" ref="N5:N11" si="1">J5-I5</f>
        <v>1</v>
      </c>
    </row>
    <row r="6" spans="1:14" ht="15" customHeight="1">
      <c r="A6" t="s">
        <v>308</v>
      </c>
      <c r="B6" t="s">
        <v>309</v>
      </c>
      <c r="C6" t="s">
        <v>310</v>
      </c>
      <c r="D6" t="s">
        <v>311</v>
      </c>
      <c r="E6" s="4"/>
      <c r="F6" s="4"/>
      <c r="G6" s="12">
        <v>150</v>
      </c>
      <c r="H6" s="12">
        <v>145</v>
      </c>
      <c r="I6" s="12">
        <v>3</v>
      </c>
      <c r="J6" s="12">
        <v>3</v>
      </c>
      <c r="K6" t="s">
        <v>312</v>
      </c>
      <c r="L6" t="s">
        <v>313</v>
      </c>
      <c r="M6" s="10">
        <f t="shared" si="0"/>
        <v>-5</v>
      </c>
      <c r="N6" s="10">
        <f t="shared" si="1"/>
        <v>0</v>
      </c>
    </row>
    <row r="7" spans="1:14" ht="15" customHeight="1">
      <c r="A7" t="s">
        <v>314</v>
      </c>
      <c r="B7" t="s">
        <v>162</v>
      </c>
      <c r="C7" t="s">
        <v>315</v>
      </c>
      <c r="D7" t="s">
        <v>316</v>
      </c>
      <c r="E7" s="4"/>
      <c r="F7" s="4"/>
      <c r="G7" s="12">
        <v>160</v>
      </c>
      <c r="H7" s="12">
        <v>150</v>
      </c>
      <c r="I7" s="12">
        <v>4</v>
      </c>
      <c r="J7" s="12">
        <v>3</v>
      </c>
      <c r="K7" t="s">
        <v>317</v>
      </c>
      <c r="L7" t="s">
        <v>318</v>
      </c>
      <c r="M7" s="10">
        <f t="shared" si="0"/>
        <v>-10</v>
      </c>
      <c r="N7" s="10">
        <f t="shared" si="1"/>
        <v>-1</v>
      </c>
    </row>
    <row r="8" spans="1:14" ht="15" customHeight="1">
      <c r="A8" t="s">
        <v>319</v>
      </c>
      <c r="B8" s="4"/>
      <c r="C8" s="4"/>
      <c r="D8" s="4"/>
      <c r="E8" s="4"/>
      <c r="F8" s="4"/>
      <c r="G8" s="9">
        <v>0</v>
      </c>
      <c r="H8" s="9">
        <v>0</v>
      </c>
      <c r="I8" s="9">
        <v>0</v>
      </c>
      <c r="J8" s="9">
        <v>0</v>
      </c>
      <c r="K8" s="4"/>
      <c r="L8" s="4"/>
      <c r="M8" s="10">
        <f t="shared" si="0"/>
        <v>0</v>
      </c>
      <c r="N8" s="10">
        <f t="shared" si="1"/>
        <v>0</v>
      </c>
    </row>
    <row r="9" spans="1:14" ht="15" customHeight="1">
      <c r="A9" t="s">
        <v>320</v>
      </c>
      <c r="B9" s="4"/>
      <c r="C9" s="4"/>
      <c r="D9" s="4"/>
      <c r="E9" s="4"/>
      <c r="F9" s="4"/>
      <c r="G9" s="9">
        <v>0</v>
      </c>
      <c r="H9" s="9">
        <v>0</v>
      </c>
      <c r="I9" s="9">
        <v>0</v>
      </c>
      <c r="J9" s="9">
        <v>0</v>
      </c>
      <c r="K9" s="4"/>
      <c r="L9" s="4"/>
      <c r="M9" s="10">
        <f t="shared" si="0"/>
        <v>0</v>
      </c>
      <c r="N9" s="10">
        <f t="shared" si="1"/>
        <v>0</v>
      </c>
    </row>
    <row r="10" spans="1:14" ht="15" customHeight="1">
      <c r="A10" t="s">
        <v>321</v>
      </c>
      <c r="B10" s="4"/>
      <c r="C10" s="4"/>
      <c r="D10" s="4"/>
      <c r="E10" s="4"/>
      <c r="F10" s="4"/>
      <c r="G10" s="9">
        <v>0</v>
      </c>
      <c r="H10" s="9">
        <v>0</v>
      </c>
      <c r="I10" s="9">
        <v>0</v>
      </c>
      <c r="J10" s="9">
        <v>0</v>
      </c>
      <c r="K10" s="4"/>
      <c r="L10" s="4"/>
      <c r="M10" s="10">
        <f t="shared" si="0"/>
        <v>0</v>
      </c>
      <c r="N10" s="10">
        <f t="shared" si="1"/>
        <v>0</v>
      </c>
    </row>
    <row r="11" spans="1:14" ht="15" customHeight="1">
      <c r="A11" t="s">
        <v>322</v>
      </c>
      <c r="B11" s="4"/>
      <c r="C11" s="4"/>
      <c r="D11" s="4"/>
      <c r="E11" s="4"/>
      <c r="F11" s="4"/>
      <c r="G11" s="9">
        <v>0</v>
      </c>
      <c r="H11" s="9">
        <v>0</v>
      </c>
      <c r="I11" s="9">
        <v>0</v>
      </c>
      <c r="J11" s="9">
        <v>0</v>
      </c>
      <c r="K11" s="4"/>
      <c r="L11" s="4"/>
      <c r="M11" s="10">
        <f t="shared" si="0"/>
        <v>0</v>
      </c>
      <c r="N11" s="10">
        <f t="shared" si="1"/>
        <v>0</v>
      </c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tabSelected="1" workbookViewId="0">
      <selection activeCell="I25" sqref="I25"/>
    </sheetView>
  </sheetViews>
  <sheetFormatPr defaultRowHeight="14.25"/>
  <cols>
    <col min="1" max="1" width="18" customWidth="1"/>
    <col min="2" max="2" width="20" customWidth="1"/>
    <col min="3" max="5" width="13" customWidth="1"/>
    <col min="6" max="6" width="14" customWidth="1"/>
    <col min="7" max="8" width="10" customWidth="1"/>
    <col min="9" max="11" width="38" customWidth="1"/>
  </cols>
  <sheetData>
    <row r="1" spans="1:11" ht="19.5" customHeight="1">
      <c r="A1" s="1" t="s">
        <v>323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2" t="s">
        <v>324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15" customHeight="1">
      <c r="A4" s="3" t="s">
        <v>325</v>
      </c>
      <c r="B4" s="3" t="s">
        <v>326</v>
      </c>
      <c r="C4" s="3" t="s">
        <v>303</v>
      </c>
      <c r="D4" s="3" t="s">
        <v>309</v>
      </c>
      <c r="E4" s="3" t="s">
        <v>327</v>
      </c>
      <c r="F4" s="3" t="s">
        <v>328</v>
      </c>
      <c r="G4" s="3" t="s">
        <v>329</v>
      </c>
      <c r="H4" s="3" t="s">
        <v>330</v>
      </c>
      <c r="I4" s="3" t="s">
        <v>331</v>
      </c>
      <c r="J4" s="3" t="s">
        <v>332</v>
      </c>
      <c r="K4" s="3" t="s">
        <v>333</v>
      </c>
    </row>
    <row r="5" spans="1:11" ht="15" customHeight="1">
      <c r="A5" s="4" t="s">
        <v>334</v>
      </c>
      <c r="B5" s="4"/>
      <c r="C5" s="7"/>
      <c r="D5" s="7"/>
      <c r="E5" s="7"/>
      <c r="F5" s="7"/>
      <c r="G5" s="13"/>
      <c r="H5" s="9"/>
      <c r="I5" s="4"/>
      <c r="J5" s="4"/>
      <c r="K5" s="4"/>
    </row>
    <row r="6" spans="1:11" ht="15" customHeight="1">
      <c r="A6" s="4" t="s">
        <v>335</v>
      </c>
      <c r="B6" s="4"/>
      <c r="C6" s="7"/>
      <c r="D6" s="7"/>
      <c r="E6" s="7"/>
      <c r="F6" s="7"/>
      <c r="G6" s="13"/>
      <c r="H6" s="9"/>
      <c r="I6" s="4"/>
      <c r="J6" s="4"/>
      <c r="K6" s="4"/>
    </row>
    <row r="7" spans="1:11" ht="15" customHeight="1">
      <c r="A7" s="4" t="s">
        <v>336</v>
      </c>
      <c r="B7" s="4"/>
      <c r="C7" s="7"/>
      <c r="D7" s="7"/>
      <c r="E7" s="7"/>
      <c r="F7" s="7"/>
      <c r="G7" s="13"/>
      <c r="H7" s="9"/>
      <c r="I7" s="4"/>
      <c r="J7" s="4"/>
      <c r="K7" s="4"/>
    </row>
    <row r="8" spans="1:11" ht="15" customHeight="1">
      <c r="A8" s="4" t="s">
        <v>337</v>
      </c>
      <c r="B8" s="4"/>
      <c r="C8" s="7"/>
      <c r="D8" s="7"/>
      <c r="E8" s="7"/>
      <c r="F8" s="7"/>
      <c r="G8" s="13"/>
      <c r="H8" s="9"/>
      <c r="I8" s="4"/>
      <c r="J8" s="4"/>
      <c r="K8" s="4"/>
    </row>
    <row r="9" spans="1:11" ht="15" customHeight="1">
      <c r="A9" s="4" t="s">
        <v>338</v>
      </c>
      <c r="B9" s="4"/>
      <c r="C9" s="7"/>
      <c r="D9" s="7"/>
      <c r="E9" s="7"/>
      <c r="F9" s="7"/>
      <c r="G9" s="13"/>
      <c r="H9" s="9"/>
      <c r="I9" s="4"/>
      <c r="J9" s="4"/>
      <c r="K9" s="4"/>
    </row>
    <row r="10" spans="1:11" ht="15" customHeight="1">
      <c r="A10" s="4" t="s">
        <v>339</v>
      </c>
      <c r="B10" s="4"/>
      <c r="C10" s="7"/>
      <c r="D10" s="7"/>
      <c r="E10" s="7"/>
      <c r="F10" s="7"/>
      <c r="G10" s="13"/>
      <c r="H10" s="9"/>
      <c r="I10" s="4"/>
      <c r="J10" s="4"/>
      <c r="K10" s="4"/>
    </row>
    <row r="11" spans="1:11" ht="15" customHeight="1">
      <c r="A11" s="4" t="s">
        <v>340</v>
      </c>
      <c r="B11" s="4"/>
      <c r="C11" s="7"/>
      <c r="D11" s="7"/>
      <c r="E11" s="7"/>
      <c r="F11" s="7"/>
      <c r="G11" s="13"/>
      <c r="H11" s="9"/>
      <c r="I11" s="4"/>
      <c r="J11" s="4"/>
      <c r="K11" s="4"/>
    </row>
    <row r="12" spans="1:11" ht="15" customHeight="1">
      <c r="A12" s="4" t="s">
        <v>341</v>
      </c>
      <c r="B12" s="4"/>
      <c r="C12" s="7"/>
      <c r="D12" s="7"/>
      <c r="E12" s="7"/>
      <c r="F12" s="7"/>
      <c r="G12" s="13"/>
      <c r="H12" s="9"/>
      <c r="I12" s="4"/>
      <c r="J12" s="4"/>
      <c r="K12" s="4"/>
    </row>
    <row r="13" spans="1:11" ht="15" customHeight="1">
      <c r="A13" s="4" t="s">
        <v>342</v>
      </c>
      <c r="B13" s="4"/>
      <c r="C13" s="7"/>
      <c r="D13" s="7"/>
      <c r="E13" s="7"/>
      <c r="F13" s="7"/>
      <c r="G13" s="13"/>
      <c r="H13" s="9"/>
      <c r="I13" s="4"/>
      <c r="J13" s="4"/>
      <c r="K13" s="4"/>
    </row>
    <row r="14" spans="1:11" ht="15" customHeight="1">
      <c r="A14" s="4" t="s">
        <v>343</v>
      </c>
      <c r="B14" s="4"/>
      <c r="C14" s="7"/>
      <c r="D14" s="7"/>
      <c r="E14" s="7"/>
      <c r="F14" s="7"/>
      <c r="G14" s="13"/>
      <c r="H14" s="9"/>
      <c r="I14" s="4"/>
      <c r="J14" s="4"/>
      <c r="K14" s="4"/>
    </row>
    <row r="17" spans="3:6" ht="15" customHeight="1">
      <c r="C17" s="3" t="s">
        <v>344</v>
      </c>
      <c r="D17" s="3" t="s">
        <v>345</v>
      </c>
      <c r="E17" s="3" t="s">
        <v>346</v>
      </c>
      <c r="F17" s="3" t="s">
        <v>347</v>
      </c>
    </row>
    <row r="18" spans="3:6" ht="15" customHeight="1">
      <c r="C18" s="6">
        <f>IFERROR(AVERAGE(C5:C14),0)</f>
        <v>0</v>
      </c>
      <c r="D18" s="6">
        <f>IFERROR(AVERAGE(D5:D14),0)</f>
        <v>0</v>
      </c>
      <c r="E18" s="6">
        <f>IFERROR(AVERAGE(E5:E14),0)</f>
        <v>0</v>
      </c>
      <c r="F18" s="6">
        <f>IFERROR(AVERAGE(F5:F14),0)</f>
        <v>0</v>
      </c>
    </row>
  </sheetData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workbookViewId="0"/>
  </sheetViews>
  <sheetFormatPr defaultRowHeight="14.25"/>
  <cols>
    <col min="1" max="1" width="28" customWidth="1"/>
    <col min="2" max="2" width="36" customWidth="1"/>
    <col min="3" max="3" width="62" customWidth="1"/>
    <col min="4" max="6" width="12" customWidth="1"/>
  </cols>
  <sheetData>
    <row r="1" spans="1:6" ht="19.5" customHeight="1">
      <c r="A1" s="1" t="s">
        <v>348</v>
      </c>
      <c r="B1" s="1"/>
      <c r="C1" s="1"/>
      <c r="D1" s="1"/>
      <c r="E1" s="1"/>
      <c r="F1" s="1"/>
    </row>
    <row r="2" spans="1:6" ht="15" customHeight="1">
      <c r="A2" s="2" t="s">
        <v>349</v>
      </c>
      <c r="B2" s="2"/>
      <c r="C2" s="2"/>
      <c r="D2" s="2"/>
      <c r="E2" s="2"/>
      <c r="F2" s="2"/>
    </row>
    <row r="4" spans="1:6" ht="15" customHeight="1">
      <c r="A4" s="3" t="s">
        <v>350</v>
      </c>
      <c r="B4" s="3" t="s">
        <v>351</v>
      </c>
      <c r="C4" s="3" t="s">
        <v>163</v>
      </c>
    </row>
    <row r="5" spans="1:6" ht="15" customHeight="1">
      <c r="A5" t="s">
        <v>352</v>
      </c>
      <c r="B5" s="6">
        <f>'기준가 설정'!B17</f>
        <v>90000</v>
      </c>
      <c r="C5" t="s">
        <v>353</v>
      </c>
    </row>
    <row r="6" spans="1:6" ht="15" customHeight="1">
      <c r="A6" t="s">
        <v>354</v>
      </c>
      <c r="B6" s="6">
        <f>'기준가 설정'!B18</f>
        <v>130000</v>
      </c>
      <c r="C6" t="s">
        <v>353</v>
      </c>
    </row>
    <row r="7" spans="1:6" ht="15" customHeight="1">
      <c r="A7" t="s">
        <v>60</v>
      </c>
      <c r="B7" s="6">
        <f>'기준가 설정'!B25</f>
        <v>230800</v>
      </c>
      <c r="C7" t="s">
        <v>353</v>
      </c>
    </row>
    <row r="8" spans="1:6" ht="15" customHeight="1">
      <c r="A8" t="s">
        <v>125</v>
      </c>
      <c r="B8" s="5" t="str">
        <f>'기준가 설정'!B27</f>
        <v>노랑: 비용/가격 조정 필요</v>
      </c>
      <c r="C8" t="s">
        <v>353</v>
      </c>
    </row>
    <row r="9" spans="1:6" ht="15" customHeight="1">
      <c r="A9" t="s">
        <v>355</v>
      </c>
      <c r="B9" s="5">
        <f>'가격 인상 조건'!B16</f>
        <v>0</v>
      </c>
      <c r="C9" t="s">
        <v>356</v>
      </c>
    </row>
    <row r="10" spans="1:6" ht="15" customHeight="1">
      <c r="A10" t="s">
        <v>357</v>
      </c>
      <c r="B10" s="5">
        <f>'가격 인하 전 점검'!B17</f>
        <v>9</v>
      </c>
      <c r="C10" t="s">
        <v>358</v>
      </c>
    </row>
    <row r="11" spans="1:6" ht="15" customHeight="1">
      <c r="A11" t="s">
        <v>359</v>
      </c>
      <c r="B11" s="6">
        <f>'경쟁 숙소 가격 비교'!C18</f>
        <v>0</v>
      </c>
      <c r="C11" t="s">
        <v>360</v>
      </c>
    </row>
    <row r="12" spans="1:6" ht="15" customHeight="1">
      <c r="A12" t="s">
        <v>361</v>
      </c>
      <c r="B12" s="6">
        <f>'경쟁 숙소 가격 비교'!D18</f>
        <v>0</v>
      </c>
      <c r="C12" t="s">
        <v>360</v>
      </c>
    </row>
    <row r="13" spans="1:6" ht="15" customHeight="1">
      <c r="A13" t="s">
        <v>362</v>
      </c>
      <c r="B13" s="4"/>
      <c r="C13" s="4" t="s">
        <v>363</v>
      </c>
    </row>
    <row r="14" spans="1:6" ht="15" customHeight="1">
      <c r="A14" t="s">
        <v>43</v>
      </c>
      <c r="B14" s="4"/>
      <c r="C14" s="4" t="s">
        <v>364</v>
      </c>
    </row>
    <row r="15" spans="1:6" ht="15" customHeight="1">
      <c r="A15" t="s">
        <v>365</v>
      </c>
      <c r="B15" s="4"/>
      <c r="C15" s="4" t="s">
        <v>366</v>
      </c>
    </row>
    <row r="18" spans="1:3" ht="15" customHeight="1">
      <c r="A18" s="3" t="s">
        <v>367</v>
      </c>
      <c r="B18" s="3"/>
      <c r="C18" s="3"/>
    </row>
    <row r="19" spans="1:3" ht="15" customHeight="1">
      <c r="A19" t="s">
        <v>368</v>
      </c>
    </row>
  </sheetData>
  <phoneticPr fontId="5" type="noConversion"/>
  <pageMargins left="0.7" right="0.7" top="0.75" bottom="0.75" header="0.3" footer="0.3"/>
  <pageSetup paperSize="12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사용 가이드</vt:lpstr>
      <vt:lpstr>가격 대시보드</vt:lpstr>
      <vt:lpstr>기준가 설정</vt:lpstr>
      <vt:lpstr>예약창 가격표</vt:lpstr>
      <vt:lpstr>성수기 이벤트 캘린더</vt:lpstr>
      <vt:lpstr>장박 할인</vt:lpstr>
      <vt:lpstr>가격 조정 의사결정</vt:lpstr>
      <vt:lpstr>가격 인상 조건</vt:lpstr>
      <vt:lpstr>가격 인하 전 점검</vt:lpstr>
      <vt:lpstr>4주 가격 실험 로그</vt:lpstr>
      <vt:lpstr>경쟁 숙소 가격 비교</vt:lpstr>
      <vt:lpstr>최종 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2026-04-26T13:57:13Z</dcterms:modified>
</cp:coreProperties>
</file>